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sdht-my.sharepoint.com/personal/gheiner_cardenas_habitatbogota_gov_co/Documents/PLAN AUSTERIDAD/PLAN AUSTERIDAD DEC_492-2019/2022/II SEMESTRE/"/>
    </mc:Choice>
  </mc:AlternateContent>
  <xr:revisionPtr revIDLastSave="0" documentId="8_{CD3A8FC4-8EB8-42BE-9166-8D44F10457EF}" xr6:coauthVersionLast="47" xr6:coauthVersionMax="47" xr10:uidLastSave="{00000000-0000-0000-0000-000000000000}"/>
  <bookViews>
    <workbookView xWindow="-120" yWindow="-120" windowWidth="29040" windowHeight="15720" activeTab="1" xr2:uid="{00000000-000D-0000-FFFF-FFFF00000000}"/>
  </bookViews>
  <sheets>
    <sheet name="datos" sheetId="2" state="hidden" r:id="rId1"/>
    <sheet name="SDHT" sheetId="6" r:id="rId2"/>
    <sheet name="CVP" sheetId="3" r:id="rId3"/>
    <sheet name="UAESP" sheetId="7" r:id="rId4"/>
    <sheet name="ERU" sheetId="5" r:id="rId5"/>
    <sheet name="EAAB" sheetId="4" r:id="rId6"/>
  </sheets>
  <externalReferences>
    <externalReference r:id="rId7"/>
    <externalReference r:id="rId8"/>
  </externalReferences>
  <definedNames>
    <definedName name="_xlnm._FilterDatabase" localSheetId="5" hidden="1">EAAB!$D$11:$AB$35</definedName>
    <definedName name="_xlnm._FilterDatabase" localSheetId="1" hidden="1">SDHT!$A$11:$Z$34</definedName>
    <definedName name="_xlnm._FilterDatabase" localSheetId="3" hidden="1">UAESP!$A$11:$Y$11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0" i="3" l="1"/>
  <c r="J30" i="3"/>
  <c r="V33" i="7"/>
  <c r="X33" i="7" s="1"/>
  <c r="U33" i="7"/>
  <c r="W33" i="7" s="1"/>
  <c r="O33" i="7"/>
  <c r="Q33" i="7" s="1"/>
  <c r="N33" i="7"/>
  <c r="P33" i="7" s="1"/>
  <c r="V32" i="7"/>
  <c r="X32" i="7" s="1"/>
  <c r="U32" i="7"/>
  <c r="W32" i="7" s="1"/>
  <c r="O32" i="7"/>
  <c r="Q32" i="7" s="1"/>
  <c r="N32" i="7"/>
  <c r="P32" i="7" s="1"/>
  <c r="V31" i="7"/>
  <c r="X31" i="7" s="1"/>
  <c r="U31" i="7"/>
  <c r="W31" i="7" s="1"/>
  <c r="O31" i="7"/>
  <c r="Q31" i="7" s="1"/>
  <c r="N31" i="7"/>
  <c r="P31" i="7" s="1"/>
  <c r="V30" i="7"/>
  <c r="X30" i="7" s="1"/>
  <c r="U30" i="7"/>
  <c r="W30" i="7" s="1"/>
  <c r="O30" i="7"/>
  <c r="Q30" i="7" s="1"/>
  <c r="N30" i="7"/>
  <c r="P30" i="7" s="1"/>
  <c r="V29" i="7"/>
  <c r="X29" i="7" s="1"/>
  <c r="U29" i="7"/>
  <c r="W29" i="7" s="1"/>
  <c r="O29" i="7"/>
  <c r="Q29" i="7" s="1"/>
  <c r="N29" i="7"/>
  <c r="P29" i="7" s="1"/>
  <c r="V28" i="7"/>
  <c r="X28" i="7" s="1"/>
  <c r="U28" i="7"/>
  <c r="W28" i="7" s="1"/>
  <c r="O28" i="7"/>
  <c r="Q28" i="7" s="1"/>
  <c r="N28" i="7"/>
  <c r="P28" i="7" s="1"/>
  <c r="V27" i="7"/>
  <c r="X27" i="7" s="1"/>
  <c r="U27" i="7"/>
  <c r="W27" i="7" s="1"/>
  <c r="O27" i="7"/>
  <c r="Q27" i="7" s="1"/>
  <c r="N27" i="7"/>
  <c r="P27" i="7" s="1"/>
  <c r="V26" i="7"/>
  <c r="X26" i="7" s="1"/>
  <c r="U26" i="7"/>
  <c r="W26" i="7" s="1"/>
  <c r="O26" i="7"/>
  <c r="Q26" i="7" s="1"/>
  <c r="N26" i="7"/>
  <c r="P26" i="7" s="1"/>
  <c r="V25" i="7"/>
  <c r="X25" i="7" s="1"/>
  <c r="U25" i="7"/>
  <c r="W25" i="7" s="1"/>
  <c r="O25" i="7"/>
  <c r="Q25" i="7" s="1"/>
  <c r="N25" i="7"/>
  <c r="P25" i="7" s="1"/>
  <c r="V24" i="7"/>
  <c r="X24" i="7" s="1"/>
  <c r="U24" i="7"/>
  <c r="W24" i="7" s="1"/>
  <c r="O24" i="7"/>
  <c r="Q24" i="7" s="1"/>
  <c r="N24" i="7"/>
  <c r="P24" i="7" s="1"/>
  <c r="V23" i="7"/>
  <c r="X23" i="7" s="1"/>
  <c r="U23" i="7"/>
  <c r="W23" i="7" s="1"/>
  <c r="O23" i="7"/>
  <c r="Q23" i="7" s="1"/>
  <c r="N23" i="7"/>
  <c r="P23" i="7" s="1"/>
  <c r="V22" i="7"/>
  <c r="X22" i="7" s="1"/>
  <c r="U22" i="7"/>
  <c r="W22" i="7" s="1"/>
  <c r="O22" i="7"/>
  <c r="Q22" i="7" s="1"/>
  <c r="N22" i="7"/>
  <c r="P22" i="7" s="1"/>
  <c r="V21" i="7"/>
  <c r="X21" i="7" s="1"/>
  <c r="U21" i="7"/>
  <c r="W21" i="7" s="1"/>
  <c r="O21" i="7"/>
  <c r="Q21" i="7" s="1"/>
  <c r="N21" i="7"/>
  <c r="P21" i="7" s="1"/>
  <c r="V20" i="7"/>
  <c r="X20" i="7" s="1"/>
  <c r="U20" i="7"/>
  <c r="W20" i="7" s="1"/>
  <c r="O20" i="7"/>
  <c r="Q20" i="7" s="1"/>
  <c r="N20" i="7"/>
  <c r="P20" i="7" s="1"/>
  <c r="V19" i="7"/>
  <c r="X19" i="7" s="1"/>
  <c r="U19" i="7"/>
  <c r="W19" i="7" s="1"/>
  <c r="O19" i="7"/>
  <c r="Q19" i="7" s="1"/>
  <c r="N19" i="7"/>
  <c r="P19" i="7" s="1"/>
  <c r="V18" i="7"/>
  <c r="X18" i="7" s="1"/>
  <c r="U18" i="7"/>
  <c r="W18" i="7" s="1"/>
  <c r="O18" i="7"/>
  <c r="Q18" i="7" s="1"/>
  <c r="N18" i="7"/>
  <c r="P18" i="7" s="1"/>
  <c r="V17" i="7"/>
  <c r="X17" i="7" s="1"/>
  <c r="U17" i="7"/>
  <c r="W17" i="7" s="1"/>
  <c r="O17" i="7"/>
  <c r="Q17" i="7" s="1"/>
  <c r="N17" i="7"/>
  <c r="P17" i="7" s="1"/>
  <c r="V16" i="7"/>
  <c r="X16" i="7" s="1"/>
  <c r="U16" i="7"/>
  <c r="W16" i="7" s="1"/>
  <c r="O16" i="7"/>
  <c r="Q16" i="7" s="1"/>
  <c r="N16" i="7"/>
  <c r="P16" i="7" s="1"/>
  <c r="V15" i="7"/>
  <c r="X15" i="7" s="1"/>
  <c r="U15" i="7"/>
  <c r="W15" i="7" s="1"/>
  <c r="O15" i="7"/>
  <c r="Q15" i="7" s="1"/>
  <c r="N15" i="7"/>
  <c r="P15" i="7" s="1"/>
  <c r="V14" i="7"/>
  <c r="X14" i="7" s="1"/>
  <c r="U14" i="7"/>
  <c r="W14" i="7" s="1"/>
  <c r="O14" i="7"/>
  <c r="Q14" i="7" s="1"/>
  <c r="N14" i="7"/>
  <c r="P14" i="7" s="1"/>
  <c r="V13" i="7"/>
  <c r="X13" i="7" s="1"/>
  <c r="U13" i="7"/>
  <c r="W13" i="7" s="1"/>
  <c r="O13" i="7"/>
  <c r="Q13" i="7" s="1"/>
  <c r="N13" i="7"/>
  <c r="P13" i="7" s="1"/>
  <c r="V12" i="7"/>
  <c r="X12" i="7" s="1"/>
  <c r="U12" i="7"/>
  <c r="W12" i="7" s="1"/>
  <c r="O12" i="7"/>
  <c r="Q12" i="7" s="1"/>
  <c r="N12" i="7"/>
  <c r="P12" i="7" s="1"/>
  <c r="W48" i="6" l="1"/>
  <c r="Y48" i="6" s="1"/>
  <c r="V48" i="6"/>
  <c r="X48" i="6" s="1"/>
  <c r="R48" i="6"/>
  <c r="P48" i="6"/>
  <c r="O48" i="6"/>
  <c r="Q48" i="6" s="1"/>
  <c r="W47" i="6"/>
  <c r="Y47" i="6" s="1"/>
  <c r="V47" i="6"/>
  <c r="X47" i="6" s="1"/>
  <c r="R47" i="6"/>
  <c r="P47" i="6"/>
  <c r="O47" i="6"/>
  <c r="Q47" i="6" s="1"/>
  <c r="W46" i="6"/>
  <c r="Y46" i="6" s="1"/>
  <c r="V46" i="6"/>
  <c r="X46" i="6" s="1"/>
  <c r="R46" i="6"/>
  <c r="P46" i="6"/>
  <c r="O46" i="6"/>
  <c r="Q46" i="6" s="1"/>
  <c r="W45" i="6"/>
  <c r="Y45" i="6" s="1"/>
  <c r="V45" i="6"/>
  <c r="X45" i="6" s="1"/>
  <c r="R45" i="6"/>
  <c r="P45" i="6"/>
  <c r="O45" i="6"/>
  <c r="Q45" i="6" s="1"/>
  <c r="W44" i="6"/>
  <c r="Y44" i="6" s="1"/>
  <c r="V44" i="6"/>
  <c r="X44" i="6" s="1"/>
  <c r="R44" i="6"/>
  <c r="P44" i="6"/>
  <c r="O44" i="6"/>
  <c r="Q44" i="6" s="1"/>
  <c r="W43" i="6"/>
  <c r="Y43" i="6" s="1"/>
  <c r="V43" i="6"/>
  <c r="X43" i="6" s="1"/>
  <c r="R43" i="6"/>
  <c r="P43" i="6"/>
  <c r="O43" i="6"/>
  <c r="Q43" i="6" s="1"/>
  <c r="L43" i="6"/>
  <c r="U42" i="6"/>
  <c r="N42" i="6"/>
  <c r="P42" i="6" s="1"/>
  <c r="R42" i="6" s="1"/>
  <c r="M42" i="6"/>
  <c r="O42" i="6" s="1"/>
  <c r="Q42" i="6" s="1"/>
  <c r="L42" i="6"/>
  <c r="W42" i="6" s="1"/>
  <c r="Y42" i="6" s="1"/>
  <c r="K42" i="6"/>
  <c r="Y41" i="6"/>
  <c r="X41" i="6"/>
  <c r="W41" i="6"/>
  <c r="V41" i="6"/>
  <c r="Q41" i="6"/>
  <c r="P41" i="6"/>
  <c r="R41" i="6" s="1"/>
  <c r="O41" i="6"/>
  <c r="Y40" i="6"/>
  <c r="X40" i="6"/>
  <c r="W40" i="6"/>
  <c r="V40" i="6"/>
  <c r="Q40" i="6"/>
  <c r="P40" i="6"/>
  <c r="R40" i="6" s="1"/>
  <c r="O40" i="6"/>
  <c r="Y39" i="6"/>
  <c r="X39" i="6"/>
  <c r="W39" i="6"/>
  <c r="V39" i="6"/>
  <c r="Q39" i="6"/>
  <c r="P39" i="6"/>
  <c r="R39" i="6" s="1"/>
  <c r="O39" i="6"/>
  <c r="Y38" i="6"/>
  <c r="X38" i="6"/>
  <c r="W38" i="6"/>
  <c r="V38" i="6"/>
  <c r="Q38" i="6"/>
  <c r="P38" i="6"/>
  <c r="R38" i="6" s="1"/>
  <c r="O38" i="6"/>
  <c r="Y37" i="6"/>
  <c r="X37" i="6"/>
  <c r="W37" i="6"/>
  <c r="V37" i="6"/>
  <c r="Q37" i="6"/>
  <c r="P37" i="6"/>
  <c r="R37" i="6" s="1"/>
  <c r="O37" i="6"/>
  <c r="Y36" i="6"/>
  <c r="X36" i="6"/>
  <c r="W36" i="6"/>
  <c r="R36" i="6"/>
  <c r="P36" i="6"/>
  <c r="O36" i="6"/>
  <c r="Y32" i="6"/>
  <c r="W32" i="6"/>
  <c r="V32" i="6"/>
  <c r="X32" i="6" s="1"/>
  <c r="R32" i="6"/>
  <c r="Q32" i="6"/>
  <c r="P32" i="6"/>
  <c r="O32" i="6"/>
  <c r="Y31" i="6"/>
  <c r="W31" i="6"/>
  <c r="V31" i="6"/>
  <c r="X31" i="6" s="1"/>
  <c r="R31" i="6"/>
  <c r="Q31" i="6"/>
  <c r="P31" i="6"/>
  <c r="O31" i="6"/>
  <c r="Y30" i="6"/>
  <c r="W30" i="6"/>
  <c r="V30" i="6"/>
  <c r="X30" i="6" s="1"/>
  <c r="R30" i="6"/>
  <c r="Q30" i="6"/>
  <c r="P30" i="6"/>
  <c r="O30" i="6"/>
  <c r="Y29" i="6"/>
  <c r="W29" i="6"/>
  <c r="V29" i="6"/>
  <c r="X29" i="6" s="1"/>
  <c r="R29" i="6"/>
  <c r="Q29" i="6"/>
  <c r="P29" i="6"/>
  <c r="O29" i="6"/>
  <c r="Y28" i="6"/>
  <c r="W28" i="6"/>
  <c r="V28" i="6"/>
  <c r="X28" i="6" s="1"/>
  <c r="R28" i="6"/>
  <c r="Q28" i="6"/>
  <c r="P28" i="6"/>
  <c r="O28" i="6"/>
  <c r="Y27" i="6"/>
  <c r="W27" i="6"/>
  <c r="V27" i="6"/>
  <c r="X27" i="6" s="1"/>
  <c r="R27" i="6"/>
  <c r="Q27" i="6"/>
  <c r="P27" i="6"/>
  <c r="O27" i="6"/>
  <c r="Y26" i="6"/>
  <c r="W26" i="6"/>
  <c r="V26" i="6"/>
  <c r="X26" i="6" s="1"/>
  <c r="R26" i="6"/>
  <c r="Q26" i="6"/>
  <c r="P26" i="6"/>
  <c r="O26" i="6"/>
  <c r="Y25" i="6"/>
  <c r="W25" i="6"/>
  <c r="V25" i="6"/>
  <c r="X25" i="6" s="1"/>
  <c r="R25" i="6"/>
  <c r="Q25" i="6"/>
  <c r="P25" i="6"/>
  <c r="O25" i="6"/>
  <c r="Y24" i="6"/>
  <c r="W24" i="6"/>
  <c r="V24" i="6"/>
  <c r="X24" i="6" s="1"/>
  <c r="Q24" i="6"/>
  <c r="P24" i="6"/>
  <c r="R24" i="6" s="1"/>
  <c r="O24" i="6"/>
  <c r="W23" i="6"/>
  <c r="Y23" i="6" s="1"/>
  <c r="V23" i="6"/>
  <c r="X23" i="6" s="1"/>
  <c r="Q23" i="6"/>
  <c r="P23" i="6"/>
  <c r="R23" i="6" s="1"/>
  <c r="O23" i="6"/>
  <c r="W22" i="6"/>
  <c r="Y22" i="6" s="1"/>
  <c r="V22" i="6"/>
  <c r="X22" i="6" s="1"/>
  <c r="Q22" i="6"/>
  <c r="P22" i="6"/>
  <c r="R22" i="6" s="1"/>
  <c r="O22" i="6"/>
  <c r="W21" i="6"/>
  <c r="Y21" i="6" s="1"/>
  <c r="V21" i="6"/>
  <c r="X21" i="6" s="1"/>
  <c r="Q21" i="6"/>
  <c r="P21" i="6"/>
  <c r="R21" i="6" s="1"/>
  <c r="O21" i="6"/>
  <c r="W20" i="6"/>
  <c r="Y20" i="6" s="1"/>
  <c r="V20" i="6"/>
  <c r="X20" i="6" s="1"/>
  <c r="Q20" i="6"/>
  <c r="P20" i="6"/>
  <c r="R20" i="6" s="1"/>
  <c r="O20" i="6"/>
  <c r="W19" i="6"/>
  <c r="Y19" i="6" s="1"/>
  <c r="V19" i="6"/>
  <c r="X19" i="6" s="1"/>
  <c r="Q19" i="6"/>
  <c r="P19" i="6"/>
  <c r="R19" i="6" s="1"/>
  <c r="O19" i="6"/>
  <c r="W18" i="6"/>
  <c r="Y18" i="6" s="1"/>
  <c r="V18" i="6"/>
  <c r="X18" i="6" s="1"/>
  <c r="Q18" i="6"/>
  <c r="P18" i="6"/>
  <c r="R18" i="6" s="1"/>
  <c r="O18" i="6"/>
  <c r="W17" i="6"/>
  <c r="Y17" i="6" s="1"/>
  <c r="V17" i="6"/>
  <c r="X17" i="6" s="1"/>
  <c r="Q17" i="6"/>
  <c r="P17" i="6"/>
  <c r="R17" i="6" s="1"/>
  <c r="O17" i="6"/>
  <c r="W16" i="6"/>
  <c r="Y16" i="6" s="1"/>
  <c r="V16" i="6"/>
  <c r="X16" i="6" s="1"/>
  <c r="P16" i="6"/>
  <c r="R16" i="6" s="1"/>
  <c r="O16" i="6"/>
  <c r="Q16" i="6" s="1"/>
  <c r="W15" i="6"/>
  <c r="Y15" i="6" s="1"/>
  <c r="V15" i="6"/>
  <c r="X15" i="6" s="1"/>
  <c r="P15" i="6"/>
  <c r="R15" i="6" s="1"/>
  <c r="O15" i="6"/>
  <c r="Q15" i="6" s="1"/>
  <c r="W14" i="6"/>
  <c r="Y14" i="6" s="1"/>
  <c r="V14" i="6"/>
  <c r="X14" i="6" s="1"/>
  <c r="P14" i="6"/>
  <c r="R14" i="6" s="1"/>
  <c r="O14" i="6"/>
  <c r="Q14" i="6" s="1"/>
  <c r="W13" i="6"/>
  <c r="Y13" i="6" s="1"/>
  <c r="V13" i="6"/>
  <c r="X13" i="6" s="1"/>
  <c r="P13" i="6"/>
  <c r="R13" i="6" s="1"/>
  <c r="O13" i="6"/>
  <c r="Q13" i="6" s="1"/>
  <c r="W12" i="6"/>
  <c r="Y12" i="6" s="1"/>
  <c r="V12" i="6"/>
  <c r="X12" i="6" s="1"/>
  <c r="P12" i="6"/>
  <c r="R12" i="6" s="1"/>
  <c r="O12" i="6"/>
  <c r="Q12" i="6" s="1"/>
  <c r="V42" i="6" l="1"/>
  <c r="X42" i="6" s="1"/>
  <c r="V34" i="5" l="1"/>
  <c r="X34" i="5" s="1"/>
  <c r="U34" i="5"/>
  <c r="W34" i="5" s="1"/>
  <c r="Q34" i="5"/>
  <c r="O34" i="5"/>
  <c r="N34" i="5"/>
  <c r="P34" i="5" s="1"/>
  <c r="V32" i="5"/>
  <c r="X32" i="5" s="1"/>
  <c r="U32" i="5"/>
  <c r="W32" i="5" s="1"/>
  <c r="Q32" i="5"/>
  <c r="O32" i="5"/>
  <c r="N32" i="5"/>
  <c r="P32" i="5" s="1"/>
  <c r="V31" i="5"/>
  <c r="X31" i="5" s="1"/>
  <c r="U31" i="5"/>
  <c r="W31" i="5" s="1"/>
  <c r="Q31" i="5"/>
  <c r="O31" i="5"/>
  <c r="N31" i="5"/>
  <c r="P31" i="5" s="1"/>
  <c r="V30" i="5"/>
  <c r="X30" i="5" s="1"/>
  <c r="U30" i="5"/>
  <c r="W30" i="5" s="1"/>
  <c r="Q30" i="5"/>
  <c r="O30" i="5"/>
  <c r="N30" i="5"/>
  <c r="P30" i="5" s="1"/>
  <c r="V29" i="5"/>
  <c r="X29" i="5" s="1"/>
  <c r="U29" i="5"/>
  <c r="W29" i="5" s="1"/>
  <c r="Q29" i="5"/>
  <c r="O29" i="5"/>
  <c r="N29" i="5"/>
  <c r="P29" i="5" s="1"/>
  <c r="V28" i="5"/>
  <c r="X28" i="5" s="1"/>
  <c r="U28" i="5"/>
  <c r="W28" i="5" s="1"/>
  <c r="Q28" i="5"/>
  <c r="O28" i="5"/>
  <c r="N28" i="5"/>
  <c r="P28" i="5" s="1"/>
  <c r="V27" i="5"/>
  <c r="X27" i="5" s="1"/>
  <c r="U27" i="5"/>
  <c r="W27" i="5" s="1"/>
  <c r="Q27" i="5"/>
  <c r="O27" i="5"/>
  <c r="N27" i="5"/>
  <c r="P27" i="5" s="1"/>
  <c r="V26" i="5"/>
  <c r="X26" i="5" s="1"/>
  <c r="U26" i="5"/>
  <c r="W26" i="5" s="1"/>
  <c r="Q26" i="5"/>
  <c r="O26" i="5"/>
  <c r="N26" i="5"/>
  <c r="P26" i="5" s="1"/>
  <c r="V25" i="5"/>
  <c r="X25" i="5" s="1"/>
  <c r="U25" i="5"/>
  <c r="W25" i="5" s="1"/>
  <c r="Q25" i="5"/>
  <c r="O25" i="5"/>
  <c r="N25" i="5"/>
  <c r="P25" i="5" s="1"/>
  <c r="V24" i="5"/>
  <c r="X24" i="5" s="1"/>
  <c r="U24" i="5"/>
  <c r="W24" i="5" s="1"/>
  <c r="Q24" i="5"/>
  <c r="O24" i="5"/>
  <c r="N24" i="5"/>
  <c r="P24" i="5" s="1"/>
  <c r="V23" i="5"/>
  <c r="X23" i="5" s="1"/>
  <c r="U23" i="5"/>
  <c r="W23" i="5" s="1"/>
  <c r="Q23" i="5"/>
  <c r="O23" i="5"/>
  <c r="N23" i="5"/>
  <c r="P23" i="5" s="1"/>
  <c r="V22" i="5"/>
  <c r="X22" i="5" s="1"/>
  <c r="U22" i="5"/>
  <c r="W22" i="5" s="1"/>
  <c r="Q22" i="5"/>
  <c r="O22" i="5"/>
  <c r="N22" i="5"/>
  <c r="P22" i="5" s="1"/>
  <c r="V21" i="5"/>
  <c r="X21" i="5" s="1"/>
  <c r="U21" i="5"/>
  <c r="W21" i="5" s="1"/>
  <c r="Q21" i="5"/>
  <c r="O21" i="5"/>
  <c r="N21" i="5"/>
  <c r="P21" i="5" s="1"/>
  <c r="V20" i="5"/>
  <c r="X20" i="5" s="1"/>
  <c r="U20" i="5"/>
  <c r="W20" i="5" s="1"/>
  <c r="Q20" i="5"/>
  <c r="O20" i="5"/>
  <c r="N20" i="5"/>
  <c r="P20" i="5" s="1"/>
  <c r="V19" i="5"/>
  <c r="X19" i="5" s="1"/>
  <c r="U19" i="5"/>
  <c r="W19" i="5" s="1"/>
  <c r="Q19" i="5"/>
  <c r="O19" i="5"/>
  <c r="N19" i="5"/>
  <c r="P19" i="5" s="1"/>
  <c r="V18" i="5"/>
  <c r="X18" i="5" s="1"/>
  <c r="U18" i="5"/>
  <c r="W18" i="5" s="1"/>
  <c r="Q18" i="5"/>
  <c r="O18" i="5"/>
  <c r="N18" i="5"/>
  <c r="P18" i="5" s="1"/>
  <c r="V17" i="5"/>
  <c r="X17" i="5" s="1"/>
  <c r="U17" i="5"/>
  <c r="W17" i="5" s="1"/>
  <c r="Q17" i="5"/>
  <c r="O17" i="5"/>
  <c r="N17" i="5"/>
  <c r="P17" i="5" s="1"/>
  <c r="V16" i="5"/>
  <c r="X16" i="5" s="1"/>
  <c r="U16" i="5"/>
  <c r="W16" i="5" s="1"/>
  <c r="Q16" i="5"/>
  <c r="O16" i="5"/>
  <c r="N16" i="5"/>
  <c r="P16" i="5" s="1"/>
  <c r="V15" i="5"/>
  <c r="X15" i="5" s="1"/>
  <c r="U15" i="5"/>
  <c r="W15" i="5" s="1"/>
  <c r="T15" i="5"/>
  <c r="P15" i="5"/>
  <c r="O15" i="5"/>
  <c r="Q15" i="5" s="1"/>
  <c r="N15" i="5"/>
  <c r="W14" i="5"/>
  <c r="V14" i="5"/>
  <c r="X14" i="5" s="1"/>
  <c r="U14" i="5"/>
  <c r="P14" i="5"/>
  <c r="O14" i="5"/>
  <c r="Q14" i="5" s="1"/>
  <c r="N14" i="5"/>
  <c r="W13" i="5"/>
  <c r="V13" i="5"/>
  <c r="X13" i="5" s="1"/>
  <c r="U13" i="5"/>
  <c r="P13" i="5"/>
  <c r="O13" i="5"/>
  <c r="Q13" i="5" s="1"/>
  <c r="N13" i="5"/>
  <c r="W12" i="5"/>
  <c r="V12" i="5"/>
  <c r="X12" i="5" s="1"/>
  <c r="U12" i="5"/>
  <c r="P12" i="5"/>
  <c r="O12" i="5"/>
  <c r="Q12" i="5" s="1"/>
  <c r="N12" i="5"/>
  <c r="Y35" i="4" l="1"/>
  <c r="AA35" i="4" s="1"/>
  <c r="X35" i="4"/>
  <c r="Z35" i="4" s="1"/>
  <c r="S35" i="4"/>
  <c r="R35" i="4"/>
  <c r="T35" i="4" s="1"/>
  <c r="Q35" i="4"/>
  <c r="Y34" i="4"/>
  <c r="AA34" i="4" s="1"/>
  <c r="V34" i="4"/>
  <c r="X34" i="4" s="1"/>
  <c r="Z34" i="4" s="1"/>
  <c r="T34" i="4"/>
  <c r="S34" i="4"/>
  <c r="R34" i="4"/>
  <c r="Q34" i="4"/>
  <c r="M34" i="4"/>
  <c r="Y32" i="4"/>
  <c r="AA32" i="4" s="1"/>
  <c r="X32" i="4"/>
  <c r="Z32" i="4" s="1"/>
  <c r="T32" i="4"/>
  <c r="S32" i="4"/>
  <c r="R32" i="4"/>
  <c r="Q32" i="4"/>
  <c r="Y31" i="4"/>
  <c r="AA31" i="4" s="1"/>
  <c r="X31" i="4"/>
  <c r="Z31" i="4" s="1"/>
  <c r="T31" i="4"/>
  <c r="S31" i="4"/>
  <c r="R31" i="4"/>
  <c r="Q31" i="4"/>
  <c r="Y30" i="4"/>
  <c r="AA30" i="4" s="1"/>
  <c r="X30" i="4"/>
  <c r="Z30" i="4" s="1"/>
  <c r="T30" i="4"/>
  <c r="R30" i="4"/>
  <c r="Q30" i="4"/>
  <c r="S30" i="4" s="1"/>
  <c r="Y29" i="4"/>
  <c r="AA29" i="4" s="1"/>
  <c r="V29" i="4"/>
  <c r="X29" i="4" s="1"/>
  <c r="Z29" i="4" s="1"/>
  <c r="T29" i="4"/>
  <c r="R29" i="4"/>
  <c r="Q29" i="4"/>
  <c r="S29" i="4" s="1"/>
  <c r="M29" i="4"/>
  <c r="Z28" i="4"/>
  <c r="Y28" i="4"/>
  <c r="AA28" i="4" s="1"/>
  <c r="X28" i="4"/>
  <c r="S28" i="4"/>
  <c r="R28" i="4"/>
  <c r="T28" i="4" s="1"/>
  <c r="Q28" i="4"/>
  <c r="Z27" i="4"/>
  <c r="Y27" i="4"/>
  <c r="AA27" i="4" s="1"/>
  <c r="X27" i="4"/>
  <c r="S27" i="4"/>
  <c r="R27" i="4"/>
  <c r="T27" i="4" s="1"/>
  <c r="Q27" i="4"/>
  <c r="Z26" i="4"/>
  <c r="Y26" i="4"/>
  <c r="AA26" i="4" s="1"/>
  <c r="X26" i="4"/>
  <c r="S26" i="4"/>
  <c r="R26" i="4"/>
  <c r="T26" i="4" s="1"/>
  <c r="Q26" i="4"/>
  <c r="Z25" i="4"/>
  <c r="Y25" i="4"/>
  <c r="AA25" i="4" s="1"/>
  <c r="X25" i="4"/>
  <c r="S25" i="4"/>
  <c r="R25" i="4"/>
  <c r="T25" i="4" s="1"/>
  <c r="Q25" i="4"/>
  <c r="Z24" i="4"/>
  <c r="Y24" i="4"/>
  <c r="AA24" i="4" s="1"/>
  <c r="X24" i="4"/>
  <c r="S24" i="4"/>
  <c r="R24" i="4"/>
  <c r="T24" i="4" s="1"/>
  <c r="Q24" i="4"/>
  <c r="Y23" i="4"/>
  <c r="AA23" i="4" s="1"/>
  <c r="X23" i="4"/>
  <c r="Z23" i="4" s="1"/>
  <c r="S23" i="4"/>
  <c r="R23" i="4"/>
  <c r="T23" i="4" s="1"/>
  <c r="Q23" i="4"/>
  <c r="Y22" i="4"/>
  <c r="AA22" i="4" s="1"/>
  <c r="V22" i="4"/>
  <c r="T22" i="4"/>
  <c r="S22" i="4"/>
  <c r="R22" i="4"/>
  <c r="Q22" i="4"/>
  <c r="M22" i="4"/>
  <c r="X22" i="4" s="1"/>
  <c r="Z22" i="4" s="1"/>
  <c r="AA21" i="4"/>
  <c r="Z21" i="4"/>
  <c r="Y21" i="4"/>
  <c r="X21" i="4"/>
  <c r="T21" i="4"/>
  <c r="R21" i="4"/>
  <c r="Q21" i="4"/>
  <c r="S21" i="4" s="1"/>
  <c r="AA20" i="4"/>
  <c r="Z20" i="4"/>
  <c r="Y20" i="4"/>
  <c r="X20" i="4"/>
  <c r="T20" i="4"/>
  <c r="R20" i="4"/>
  <c r="Q20" i="4"/>
  <c r="S20" i="4" s="1"/>
  <c r="AA19" i="4"/>
  <c r="Z19" i="4"/>
  <c r="Y19" i="4"/>
  <c r="X19" i="4"/>
  <c r="T19" i="4"/>
  <c r="R19" i="4"/>
  <c r="Q19" i="4"/>
  <c r="S19" i="4" s="1"/>
  <c r="AA18" i="4"/>
  <c r="Z18" i="4"/>
  <c r="Y18" i="4"/>
  <c r="X18" i="4"/>
  <c r="T18" i="4"/>
  <c r="R18" i="4"/>
  <c r="Q18" i="4"/>
  <c r="S18" i="4" s="1"/>
  <c r="AA17" i="4"/>
  <c r="Z17" i="4"/>
  <c r="Y17" i="4"/>
  <c r="X17" i="4"/>
  <c r="T17" i="4"/>
  <c r="R17" i="4"/>
  <c r="Q17" i="4"/>
  <c r="S17" i="4" s="1"/>
  <c r="AA16" i="4"/>
  <c r="Z16" i="4"/>
  <c r="Y16" i="4"/>
  <c r="X16" i="4"/>
  <c r="T16" i="4"/>
  <c r="R16" i="4"/>
  <c r="Q16" i="4"/>
  <c r="S16" i="4" s="1"/>
  <c r="AA15" i="4"/>
  <c r="Z15" i="4"/>
  <c r="Y15" i="4"/>
  <c r="X15" i="4"/>
  <c r="T15" i="4"/>
  <c r="R15" i="4"/>
  <c r="Q15" i="4"/>
  <c r="S15" i="4" s="1"/>
  <c r="AA14" i="4"/>
  <c r="Z14" i="4"/>
  <c r="Y14" i="4"/>
  <c r="X14" i="4"/>
  <c r="T14" i="4"/>
  <c r="R14" i="4"/>
  <c r="Q14" i="4"/>
  <c r="S14" i="4" s="1"/>
  <c r="AA13" i="4"/>
  <c r="Z13" i="4"/>
  <c r="Y13" i="4"/>
  <c r="X13" i="4"/>
  <c r="T13" i="4"/>
  <c r="R13" i="4"/>
  <c r="Q13" i="4"/>
  <c r="S13" i="4" s="1"/>
  <c r="AA12" i="4"/>
  <c r="Z12" i="4"/>
  <c r="Y12" i="4"/>
  <c r="X12" i="4"/>
  <c r="T12" i="4"/>
  <c r="R12" i="4"/>
  <c r="Q12" i="4"/>
  <c r="S12" i="4" s="1"/>
  <c r="K32" i="3" l="1"/>
  <c r="J32" i="3"/>
  <c r="K30" i="3"/>
  <c r="K13" i="3"/>
  <c r="J18" i="3"/>
  <c r="J12" i="3"/>
  <c r="K12" i="3"/>
  <c r="S32" i="3" l="1"/>
  <c r="U14" i="3" l="1"/>
  <c r="U13" i="3" l="1"/>
  <c r="N17" i="3" l="1"/>
  <c r="N18" i="3"/>
  <c r="W13" i="3" l="1"/>
  <c r="V13" i="3"/>
  <c r="X13" i="3" s="1"/>
  <c r="W14" i="3"/>
  <c r="V14" i="3"/>
  <c r="X14" i="3" s="1"/>
  <c r="U15" i="3"/>
  <c r="W15" i="3" s="1"/>
  <c r="V15" i="3"/>
  <c r="X15" i="3" s="1"/>
  <c r="U16" i="3"/>
  <c r="W16" i="3" s="1"/>
  <c r="V16" i="3"/>
  <c r="X16" i="3" s="1"/>
  <c r="U17" i="3"/>
  <c r="W17" i="3" s="1"/>
  <c r="V17" i="3"/>
  <c r="X17" i="3" s="1"/>
  <c r="U18" i="3"/>
  <c r="W18" i="3" s="1"/>
  <c r="V18" i="3"/>
  <c r="X18" i="3" s="1"/>
  <c r="U19" i="3"/>
  <c r="W19" i="3" s="1"/>
  <c r="V19" i="3"/>
  <c r="X19" i="3" s="1"/>
  <c r="U20" i="3"/>
  <c r="W20" i="3" s="1"/>
  <c r="V20" i="3"/>
  <c r="X20" i="3" s="1"/>
  <c r="U21" i="3"/>
  <c r="W21" i="3" s="1"/>
  <c r="V21" i="3"/>
  <c r="X21" i="3" s="1"/>
  <c r="U22" i="3"/>
  <c r="W22" i="3" s="1"/>
  <c r="V22" i="3"/>
  <c r="X22" i="3" s="1"/>
  <c r="U23" i="3"/>
  <c r="W23" i="3" s="1"/>
  <c r="V23" i="3"/>
  <c r="X23" i="3" s="1"/>
  <c r="U24" i="3"/>
  <c r="W24" i="3" s="1"/>
  <c r="V24" i="3"/>
  <c r="X24" i="3" s="1"/>
  <c r="U25" i="3"/>
  <c r="W25" i="3" s="1"/>
  <c r="V25" i="3"/>
  <c r="X25" i="3" s="1"/>
  <c r="U26" i="3"/>
  <c r="W26" i="3" s="1"/>
  <c r="V26" i="3"/>
  <c r="X26" i="3" s="1"/>
  <c r="U27" i="3"/>
  <c r="W27" i="3" s="1"/>
  <c r="V27" i="3"/>
  <c r="X27" i="3" s="1"/>
  <c r="U28" i="3"/>
  <c r="W28" i="3" s="1"/>
  <c r="V28" i="3"/>
  <c r="X28" i="3" s="1"/>
  <c r="U29" i="3"/>
  <c r="W29" i="3" s="1"/>
  <c r="V29" i="3"/>
  <c r="X29" i="3" s="1"/>
  <c r="U30" i="3"/>
  <c r="W30" i="3" s="1"/>
  <c r="V30" i="3"/>
  <c r="X30" i="3" s="1"/>
  <c r="U31" i="3"/>
  <c r="W31" i="3" s="1"/>
  <c r="V31" i="3"/>
  <c r="X31" i="3" s="1"/>
  <c r="U32" i="3"/>
  <c r="W32" i="3" s="1"/>
  <c r="V32" i="3"/>
  <c r="X32" i="3" s="1"/>
  <c r="N13" i="3"/>
  <c r="P13" i="3" s="1"/>
  <c r="O13" i="3"/>
  <c r="Q13" i="3" s="1"/>
  <c r="N14" i="3"/>
  <c r="P14" i="3" s="1"/>
  <c r="O14" i="3"/>
  <c r="Q14" i="3" s="1"/>
  <c r="N15" i="3"/>
  <c r="P15" i="3" s="1"/>
  <c r="O15" i="3"/>
  <c r="Q15" i="3" s="1"/>
  <c r="N16" i="3"/>
  <c r="P16" i="3" s="1"/>
  <c r="O16" i="3"/>
  <c r="Q16" i="3" s="1"/>
  <c r="P17" i="3"/>
  <c r="O17" i="3"/>
  <c r="Q17" i="3" s="1"/>
  <c r="P18" i="3"/>
  <c r="O18" i="3"/>
  <c r="Q18" i="3" s="1"/>
  <c r="N19" i="3"/>
  <c r="P19" i="3" s="1"/>
  <c r="O19" i="3"/>
  <c r="Q19" i="3" s="1"/>
  <c r="N20" i="3"/>
  <c r="P20" i="3" s="1"/>
  <c r="O20" i="3"/>
  <c r="Q20" i="3" s="1"/>
  <c r="N21" i="3"/>
  <c r="P21" i="3" s="1"/>
  <c r="O21" i="3"/>
  <c r="Q21" i="3" s="1"/>
  <c r="N22" i="3"/>
  <c r="P22" i="3" s="1"/>
  <c r="O22" i="3"/>
  <c r="Q22" i="3" s="1"/>
  <c r="N23" i="3"/>
  <c r="P23" i="3" s="1"/>
  <c r="O23" i="3"/>
  <c r="Q23" i="3" s="1"/>
  <c r="N24" i="3"/>
  <c r="P24" i="3" s="1"/>
  <c r="O24" i="3"/>
  <c r="Q24" i="3" s="1"/>
  <c r="N25" i="3"/>
  <c r="P25" i="3" s="1"/>
  <c r="O25" i="3"/>
  <c r="Q25" i="3" s="1"/>
  <c r="N26" i="3"/>
  <c r="P26" i="3" s="1"/>
  <c r="O26" i="3"/>
  <c r="Q26" i="3" s="1"/>
  <c r="N27" i="3"/>
  <c r="P27" i="3" s="1"/>
  <c r="O27" i="3"/>
  <c r="Q27" i="3" s="1"/>
  <c r="N28" i="3"/>
  <c r="P28" i="3" s="1"/>
  <c r="O28" i="3"/>
  <c r="Q28" i="3" s="1"/>
  <c r="N29" i="3"/>
  <c r="P29" i="3" s="1"/>
  <c r="O29" i="3"/>
  <c r="Q29" i="3" s="1"/>
  <c r="N30" i="3"/>
  <c r="P30" i="3" s="1"/>
  <c r="O30" i="3"/>
  <c r="Q30" i="3" s="1"/>
  <c r="N31" i="3"/>
  <c r="P31" i="3" s="1"/>
  <c r="O31" i="3"/>
  <c r="Q31" i="3" s="1"/>
  <c r="N32" i="3"/>
  <c r="P32" i="3" s="1"/>
  <c r="O32" i="3"/>
  <c r="Q32" i="3" s="1"/>
  <c r="V12" i="3" l="1"/>
  <c r="X12" i="3" s="1"/>
  <c r="U12" i="3"/>
  <c r="W12" i="3" s="1"/>
  <c r="O12" i="3"/>
  <c r="Q12" i="3" s="1"/>
  <c r="N12" i="3"/>
  <c r="P1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G8" authorId="0" shapeId="0" xr:uid="{30F38D86-ED8E-4B9D-8742-DE7BD9DF8327}">
      <text>
        <r>
          <rPr>
            <b/>
            <sz val="9"/>
            <color indexed="81"/>
            <rFont val="Tahoma"/>
            <family val="2"/>
          </rPr>
          <t xml:space="preserve">Tener </t>
        </r>
      </text>
    </comment>
    <comment ref="J10" authorId="0" shapeId="0" xr:uid="{78624F7E-9D80-485A-978D-04051C901094}">
      <text>
        <r>
          <rPr>
            <b/>
            <sz val="9"/>
            <color indexed="81"/>
            <rFont val="Tahoma"/>
            <family val="2"/>
          </rPr>
          <t xml:space="preserve">Diligencie, Valores en pesos corrientes 
</t>
        </r>
      </text>
    </comment>
    <comment ref="L10" authorId="0" shapeId="0" xr:uid="{708BD5D0-7368-4EDD-9981-C520BB76AE5C}">
      <text>
        <r>
          <rPr>
            <b/>
            <sz val="9"/>
            <color indexed="81"/>
            <rFont val="Tahoma"/>
            <family val="2"/>
          </rPr>
          <t>Diligencie este campo en pesos corrientes</t>
        </r>
      </text>
    </comment>
    <comment ref="E12" authorId="0" shapeId="0" xr:uid="{0A6BBF0D-9451-4EB7-8589-9E6FAF03D36D}">
      <text>
        <r>
          <rPr>
            <b/>
            <sz val="9"/>
            <color indexed="81"/>
            <rFont val="Tahoma"/>
            <family val="2"/>
          </rPr>
          <t xml:space="preserve">Ej: Las entidades deben diligenciar es por el numero de personas que estuvieron en la período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F8" authorId="0" shapeId="0" xr:uid="{00000000-0006-0000-0100-000001000000}">
      <text>
        <r>
          <rPr>
            <b/>
            <sz val="9"/>
            <color indexed="81"/>
            <rFont val="Tahoma"/>
            <family val="2"/>
          </rPr>
          <t xml:space="preserve">Tener </t>
        </r>
      </text>
    </comment>
    <comment ref="I10" authorId="0" shapeId="0" xr:uid="{00000000-0006-0000-0100-000002000000}">
      <text>
        <r>
          <rPr>
            <b/>
            <sz val="9"/>
            <color indexed="81"/>
            <rFont val="Tahoma"/>
            <family val="2"/>
          </rPr>
          <t xml:space="preserve">Diligencie, Valores en pesos corrientes 
</t>
        </r>
      </text>
    </comment>
    <comment ref="K10" authorId="0" shapeId="0" xr:uid="{00000000-0006-0000-0100-000003000000}">
      <text>
        <r>
          <rPr>
            <b/>
            <sz val="9"/>
            <color indexed="81"/>
            <rFont val="Tahoma"/>
            <family val="2"/>
          </rPr>
          <t>Diligencie este campo en pesos corrientes</t>
        </r>
      </text>
    </comment>
    <comment ref="D12" authorId="0" shapeId="0" xr:uid="{00000000-0006-0000-0100-000004000000}">
      <text>
        <r>
          <rPr>
            <b/>
            <sz val="9"/>
            <color indexed="81"/>
            <rFont val="Tahoma"/>
            <family val="2"/>
          </rPr>
          <t xml:space="preserve">Ej: Las entidades deben diligenciar es por el numero de personas que estuvieron en la período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Peter Zahit Gomez Mancilla</author>
  </authors>
  <commentList>
    <comment ref="F8" authorId="0" shapeId="0" xr:uid="{0939DF5D-8947-4326-948D-698479D3DB0B}">
      <text>
        <r>
          <rPr>
            <b/>
            <sz val="9"/>
            <color indexed="81"/>
            <rFont val="Tahoma"/>
            <family val="2"/>
          </rPr>
          <t xml:space="preserve">Tener </t>
        </r>
      </text>
    </comment>
    <comment ref="I10" authorId="0" shapeId="0" xr:uid="{6BE1CE2F-93CD-465C-B72D-34BC0DA58D4C}">
      <text>
        <r>
          <rPr>
            <b/>
            <sz val="9"/>
            <color indexed="81"/>
            <rFont val="Tahoma"/>
            <family val="2"/>
          </rPr>
          <t xml:space="preserve">Diligencie, Valores en pesos corrientes 
</t>
        </r>
      </text>
    </comment>
    <comment ref="K10" authorId="0" shapeId="0" xr:uid="{86FA7224-E4EA-4B19-A5B6-D54E48921072}">
      <text>
        <r>
          <rPr>
            <b/>
            <sz val="9"/>
            <color indexed="81"/>
            <rFont val="Tahoma"/>
            <family val="2"/>
          </rPr>
          <t>Diligencie este campo en pesos corrientes</t>
        </r>
      </text>
    </comment>
    <comment ref="D12" authorId="0" shapeId="0" xr:uid="{A76EF9BB-6C6D-44D9-B57A-CD7E0446BD3E}">
      <text>
        <r>
          <rPr>
            <b/>
            <sz val="9"/>
            <color indexed="81"/>
            <rFont val="Tahoma"/>
            <family val="2"/>
          </rPr>
          <t xml:space="preserve">Ej: Las entidades deben diligenciar es por el numero de personas que estuvieron en la período </t>
        </r>
      </text>
    </comment>
    <comment ref="C24" authorId="1" shapeId="0" xr:uid="{5762DD58-31C3-499F-9717-D32AC97E1B60}">
      <text>
        <r>
          <rPr>
            <sz val="11"/>
            <color theme="1"/>
            <rFont val="Calibri"/>
            <family val="2"/>
            <scheme val="minor"/>
          </rPr>
          <t xml:space="preserve">Peter Zahit Gomez Mancilla: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F8" authorId="0" shapeId="0" xr:uid="{4AC79472-50B5-4601-8069-AF4E69A219F1}">
      <text>
        <r>
          <rPr>
            <b/>
            <sz val="9"/>
            <color indexed="81"/>
            <rFont val="Tahoma"/>
            <family val="2"/>
          </rPr>
          <t xml:space="preserve">Tener </t>
        </r>
      </text>
    </comment>
    <comment ref="I10" authorId="0" shapeId="0" xr:uid="{FA152AD3-1645-49C3-84F4-9FC6068239AD}">
      <text>
        <r>
          <rPr>
            <b/>
            <sz val="9"/>
            <color indexed="81"/>
            <rFont val="Tahoma"/>
            <family val="2"/>
          </rPr>
          <t xml:space="preserve">Diligencie, Valores en pesos corrientes 
</t>
        </r>
      </text>
    </comment>
    <comment ref="K10" authorId="0" shapeId="0" xr:uid="{299F1D08-909B-45CC-A98F-EAAB74A64FDB}">
      <text>
        <r>
          <rPr>
            <b/>
            <sz val="9"/>
            <color indexed="81"/>
            <rFont val="Tahoma"/>
            <family val="2"/>
          </rPr>
          <t>Diligencie este campo en pesos corrientes</t>
        </r>
      </text>
    </comment>
    <comment ref="D12" authorId="0" shapeId="0" xr:uid="{7C17A53D-8634-4165-A3B8-A09F888BB02E}">
      <text>
        <r>
          <rPr>
            <b/>
            <sz val="9"/>
            <color indexed="81"/>
            <rFont val="Tahoma"/>
            <family val="2"/>
          </rPr>
          <t xml:space="preserve">Ej: Las entidades deben diligenciar es por el numero de personas que estuvieron en la período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I8" authorId="0" shapeId="0" xr:uid="{A8EFFE51-1DB8-4859-97E4-E4ABBEC47D07}">
      <text>
        <r>
          <rPr>
            <b/>
            <sz val="9"/>
            <color indexed="81"/>
            <rFont val="Tahoma"/>
            <family val="2"/>
          </rPr>
          <t xml:space="preserve">Tener </t>
        </r>
      </text>
    </comment>
    <comment ref="L10" authorId="0" shapeId="0" xr:uid="{0F2EF231-8C38-44D1-82CF-717842DBE339}">
      <text>
        <r>
          <rPr>
            <b/>
            <sz val="9"/>
            <color indexed="81"/>
            <rFont val="Tahoma"/>
            <family val="2"/>
          </rPr>
          <t xml:space="preserve">Diligencie, Valores en pesos corrientes 
</t>
        </r>
      </text>
    </comment>
    <comment ref="N10" authorId="0" shapeId="0" xr:uid="{40ABEA15-3FFA-4786-8391-912DFD9DB9D7}">
      <text>
        <r>
          <rPr>
            <b/>
            <sz val="9"/>
            <color indexed="81"/>
            <rFont val="Tahoma"/>
            <family val="2"/>
          </rPr>
          <t>Diligencie este campo en pesos corrientes</t>
        </r>
      </text>
    </comment>
    <comment ref="G12" authorId="0" shapeId="0" xr:uid="{71FE67C2-146C-44D2-9819-5B84024497E6}">
      <text>
        <r>
          <rPr>
            <b/>
            <sz val="9"/>
            <color indexed="81"/>
            <rFont val="Tahoma"/>
            <family val="2"/>
          </rPr>
          <t xml:space="preserve">Ej: Las entidades deben diligenciar es por el numero de personas que estuvieron en la período </t>
        </r>
      </text>
    </comment>
  </commentList>
</comments>
</file>

<file path=xl/sharedStrings.xml><?xml version="1.0" encoding="utf-8"?>
<sst xmlns="http://schemas.openxmlformats.org/spreadsheetml/2006/main" count="1206" uniqueCount="313">
  <si>
    <t>Contratos de prestación de servicios profesionales y de apoyo a la gestión</t>
  </si>
  <si>
    <t>Horas extras, dominicales y festivos</t>
  </si>
  <si>
    <t>Viáticos y gastos de viaje</t>
  </si>
  <si>
    <t>Telefonía celular</t>
  </si>
  <si>
    <t>Telefonía fija</t>
  </si>
  <si>
    <t>Vehículos oficiales</t>
  </si>
  <si>
    <t>Fotocopiado, multicopiado e impresión</t>
  </si>
  <si>
    <t>Eventos y conmemoraciones</t>
  </si>
  <si>
    <t>Servicios públicos</t>
  </si>
  <si>
    <t>COMPONENTES</t>
  </si>
  <si>
    <t>Viáticos y Gastos de Viaje</t>
  </si>
  <si>
    <t>Administración de Servicios</t>
  </si>
  <si>
    <t>Control del Consumo de los Recursos Naturales y Sostenibilidad Ambiental</t>
  </si>
  <si>
    <t>Ejecución</t>
  </si>
  <si>
    <t>Suscripción electrónica</t>
  </si>
  <si>
    <t>Agua</t>
  </si>
  <si>
    <t xml:space="preserve">Gas </t>
  </si>
  <si>
    <t>Energía</t>
  </si>
  <si>
    <t>REGISTRO RESULTADOS PLAN DE AUSTERIDAD DEL GASTO PÚBLICO</t>
  </si>
  <si>
    <t>ENTIDAD</t>
  </si>
  <si>
    <t>SECTOR ADMINISTRATIVO</t>
  </si>
  <si>
    <t>Gestión pública </t>
  </si>
  <si>
    <t>Gobierno</t>
  </si>
  <si>
    <t>Hacienda </t>
  </si>
  <si>
    <t>Planeación </t>
  </si>
  <si>
    <t>Desarrollo Económico Industria y Turismo </t>
  </si>
  <si>
    <t>Educación </t>
  </si>
  <si>
    <t>Salud</t>
  </si>
  <si>
    <t>Integración Social</t>
  </si>
  <si>
    <t>Cultura, Recreación y Deporte </t>
  </si>
  <si>
    <t>Ambiente </t>
  </si>
  <si>
    <t>Movilidad</t>
  </si>
  <si>
    <t>Hábitat </t>
  </si>
  <si>
    <t>Mujeres</t>
  </si>
  <si>
    <t>Seguridad, Convivencia y Justicia </t>
  </si>
  <si>
    <t>Gestión Jurídica</t>
  </si>
  <si>
    <t>Otras entidades presentes en la ciudad </t>
  </si>
  <si>
    <t>SECTOR</t>
  </si>
  <si>
    <t>VIGENCIA</t>
  </si>
  <si>
    <t>VIGENCIA DEL REPORTE</t>
  </si>
  <si>
    <t xml:space="preserve">PERIODO A REPORTAR </t>
  </si>
  <si>
    <t>DESTINATARIO</t>
  </si>
  <si>
    <t>FECHA MAXIMA DE REPORTE</t>
  </si>
  <si>
    <t>FECHA DE REPORTE</t>
  </si>
  <si>
    <t>PRIORIZADO?</t>
  </si>
  <si>
    <t>SI</t>
  </si>
  <si>
    <t>NO</t>
  </si>
  <si>
    <t>Suscripción física</t>
  </si>
  <si>
    <t>Contratos de publicidad y/o propaganda personalizada (agendas, almanaques, libretas, pocillos, vasos, esferos, regalos corporativos, souvenir o recuerdos</t>
  </si>
  <si>
    <t>Edición, impresión, reproducción o publicación de avisos, informes, folletos o textos institucionales, piezas de comunicación, tales como avisos, folletos, cuadernillos, entre otros</t>
  </si>
  <si>
    <t>Tiquetes</t>
  </si>
  <si>
    <t>Mantenimiento preventivo de vehículos</t>
  </si>
  <si>
    <t>Combustible</t>
  </si>
  <si>
    <t>FORMULACIÓN</t>
  </si>
  <si>
    <t>Concejo de Bogotá - publicación en la página web de la entidad</t>
  </si>
  <si>
    <t>15 días hábiles de julio</t>
  </si>
  <si>
    <t>15 días hábiles de enero</t>
  </si>
  <si>
    <t>mediados de octubre (según fecha de solicitud de la SDH)</t>
  </si>
  <si>
    <t>Edición, impresión, reproducción, publicación de avisos (publicidad)</t>
  </si>
  <si>
    <t>Suscripciones (periódicos y revistas, publicaciones y bases de datos)</t>
  </si>
  <si>
    <t>1. Enero a junio</t>
  </si>
  <si>
    <t>2. Enero a septiembre (anteproyecto de presupuesto)</t>
  </si>
  <si>
    <t>Secretaría de Hacienda</t>
  </si>
  <si>
    <t>1. Secretaría General de la Alcaldía de Bogotá</t>
  </si>
  <si>
    <t>4. Departamento Administrativo del Servicio Civil Distrital</t>
  </si>
  <si>
    <t>1. Secretaría Distrital de Gobierno</t>
  </si>
  <si>
    <t>2. Departamento Administrativo del Espacio Público, Dadep</t>
  </si>
  <si>
    <t>3. Instituto Distrital de la Participación y Acción Comunal, IDPAC</t>
  </si>
  <si>
    <t>1. Secretaría Distrital de Hacienda</t>
  </si>
  <si>
    <t>2. Fondo de Prestaciones Económicas, Cesantías y Pensiones de Bogotá, Foncep</t>
  </si>
  <si>
    <t>4. Lotería de Bogotá</t>
  </si>
  <si>
    <t>1. Secretaría Distrital de Planeación</t>
  </si>
  <si>
    <t>1. Secretaría Distrital de Desarrollo Económico</t>
  </si>
  <si>
    <t>4. Corporación para el Desarrollo y la Productividad - Bogotá Región</t>
  </si>
  <si>
    <t>1.  Secretaría de Educación del Distrito</t>
  </si>
  <si>
    <t>3. Universidad Distrital Francisco José de Caldas</t>
  </si>
  <si>
    <t>1. Secretaría Distrital de Salud de Bogotá</t>
  </si>
  <si>
    <t>2. Fondo Financiero Distrital de Salud</t>
  </si>
  <si>
    <t>4. Subred Integrada de Servicios de Salud Centro Oriente E.S.E.</t>
  </si>
  <si>
    <t>6. Capital Salud EPS-S SAS </t>
  </si>
  <si>
    <t>1. Secretaría Social</t>
  </si>
  <si>
    <t>2. Instituto Distrital para la Protección de la Niñez y la Juventud</t>
  </si>
  <si>
    <t>1. Secretaría de Cultura, Recreación y Deporte</t>
  </si>
  <si>
    <t>2. Instituto Distrital de Recreación y Deporte</t>
  </si>
  <si>
    <t>3. Orquesta Filarmonica de Bogotá</t>
  </si>
  <si>
    <t>4. Instituto Distrital de Patrimonio Cultural</t>
  </si>
  <si>
    <t>5. Fundación Gilberto Alzate Avendaño</t>
  </si>
  <si>
    <t>6. Instituto Distrital de las Artes</t>
  </si>
  <si>
    <t>7. Canal Capital</t>
  </si>
  <si>
    <t>2. Jardín Botánico de Bogotá</t>
  </si>
  <si>
    <t>3. Instituto Distrital de Gestión de Riesgos y Cambio Climático</t>
  </si>
  <si>
    <t>4. Instituto Distrital de Protección y Bienestar Animal IDPYBA</t>
  </si>
  <si>
    <t>1. Secretaría Distrital de Movilidad</t>
  </si>
  <si>
    <t>2. Unidad Administrativa Especial De Rehabilitacion Y Mantenimiento Vial</t>
  </si>
  <si>
    <t>3. Instituto de Desarrollo Urbano</t>
  </si>
  <si>
    <t>4. Transmilenio</t>
  </si>
  <si>
    <t>5. Empresa Metro de Bogotá </t>
  </si>
  <si>
    <t>6. Terminal de Transportes de Bogotá</t>
  </si>
  <si>
    <t>1. Secretaría Distrital del Hábitat</t>
  </si>
  <si>
    <t>6. Grupo Energía de Bogotá</t>
  </si>
  <si>
    <t>7.  Empresa de Telecomunicaciones de Bogotá</t>
  </si>
  <si>
    <t>1. Secretaría Distrital de la Mujer </t>
  </si>
  <si>
    <t>1. Secretaría Distrital de Seguridad, Convivencia y Justicia </t>
  </si>
  <si>
    <t>2. Unidad Administrativa Especial Cuerpo Oficial de Bomberos de Bogotá</t>
  </si>
  <si>
    <t>1. Secretaría Jurídica Distrital </t>
  </si>
  <si>
    <t>3. Unidad Administrativa Especial de Catastro</t>
  </si>
  <si>
    <t>3. Instituto Distrital de Turismo</t>
  </si>
  <si>
    <t>2. Instituto Popular para la Economía Social</t>
  </si>
  <si>
    <t>2. Instituto para la Investigación Educativa y el Desarrollo Pedagógico</t>
  </si>
  <si>
    <t>7. Instituto Distrital de Ciencia, Biotecnología e Innovación en Salud</t>
  </si>
  <si>
    <t>3. Subred Integrada de Servicios de Salud Norte E.S.E.</t>
  </si>
  <si>
    <t>5. Subred Integrada de Servicios de Salud Sur E.S.E</t>
  </si>
  <si>
    <t>4. Empresa de Renovación y Desarrollo Urbano de Bogotá</t>
  </si>
  <si>
    <t>2. Unidad Administrativa Especial de Servicios Públicos</t>
  </si>
  <si>
    <t>3. Caja de Vivienda Popular</t>
  </si>
  <si>
    <t>5.  Empresa de Acueducto y Alcantarillado de Bogotá</t>
  </si>
  <si>
    <t>1. Concejo de Bogotá</t>
  </si>
  <si>
    <t>2. Personería de Bogotá</t>
  </si>
  <si>
    <t>3. Veeduría Distrital de Bogotá</t>
  </si>
  <si>
    <t>Columna1</t>
  </si>
  <si>
    <t>OBSERVACIONES
(comentarios que aclaren los resultados)</t>
  </si>
  <si>
    <t>GIROS</t>
  </si>
  <si>
    <t>CONSUMO EN GIROS</t>
  </si>
  <si>
    <t>1. Secretaría Distrital de Ambiente</t>
  </si>
  <si>
    <t>UNIDAD DE MEDIDA</t>
  </si>
  <si>
    <t>CANTIDAD UNIDAD DE MEDIDA</t>
  </si>
  <si>
    <t>CONSUMO EN UNIDAD DE MEDIDA</t>
  </si>
  <si>
    <t>META
(EN % DE REDUCCIÓN DE RECURSOS)</t>
  </si>
  <si>
    <t>META
(EN % DE REDUCCIÓN DE LA UNIDAD DE MEDIDA)</t>
  </si>
  <si>
    <t>SEGUIMIENTO</t>
  </si>
  <si>
    <t>SEGUIMIENTO DEL 1 DE ENERO AL 30 DE JUNIO</t>
  </si>
  <si>
    <t>SEGUIMIENTO DEL 1 DE ENERO AL 31 DE DICIEMBRE</t>
  </si>
  <si>
    <t>LINEA BASE DEL 1 DE ENERO AL 30 DE JUNIO</t>
  </si>
  <si>
    <t>LINEA BASE DEL 1 DE ENERO AL 31 DE DICIEMBRE</t>
  </si>
  <si>
    <t>INDICADOR DE AUSTERIDAD 
(1-(total giros del periodo/total giros del mismo periodo de año anterior))</t>
  </si>
  <si>
    <t>INDICADOR DE AUSTERIDAD 
(1-(total consumo unidad de medida en el periodo/total consumo unidad de medida del mismo periodo de año anterior))</t>
  </si>
  <si>
    <t>INDICADOR DE CUMPLIMIENTO EN UNIDAD DE MEDIDA
(INDICADOR DE AUSTERIDAD/META)</t>
  </si>
  <si>
    <t>INDICADOR DE CUMPLIMIENTO EN GIROS
(INDICADOR DE AUSTERIDAD/META)</t>
  </si>
  <si>
    <t>Número de horas liquidadas y pagadas.</t>
  </si>
  <si>
    <t>Número de personas contratadas (Sin incluir Cesiones).</t>
  </si>
  <si>
    <t>Número de Equipos Adquiridos.</t>
  </si>
  <si>
    <t>Horas extras diurnas, nocturnas, dominicales y festivas</t>
  </si>
  <si>
    <t>No Aplica</t>
  </si>
  <si>
    <t>Equipos Celular</t>
  </si>
  <si>
    <t>Gastos de viajes y viáticos</t>
  </si>
  <si>
    <t xml:space="preserve">Planes de telefonía móvil </t>
  </si>
  <si>
    <t>Número de líneas activas.</t>
  </si>
  <si>
    <t>Líneas de telefonía fija</t>
  </si>
  <si>
    <t>Servicio contratado de alquiler de vehículos</t>
  </si>
  <si>
    <t>Parque automotor</t>
  </si>
  <si>
    <t>Número de vehículos que componen el parque automotor.</t>
  </si>
  <si>
    <t>Cantidad de Tiquetes expedidos y utilizados.</t>
  </si>
  <si>
    <t xml:space="preserve">Número de Galones de Combustible consumidos. </t>
  </si>
  <si>
    <t xml:space="preserve">Impresión </t>
  </si>
  <si>
    <t>Fotocopiado</t>
  </si>
  <si>
    <t>Número de folios impresos.</t>
  </si>
  <si>
    <t xml:space="preserve">Número de fotocopias tomadas. </t>
  </si>
  <si>
    <t xml:space="preserve">Cantidad de suscripciones contratadas en la vigencia. </t>
  </si>
  <si>
    <t xml:space="preserve">Actividades definidas en los planes y programas de bienestar e incentivos para servidores públicos o actos protocolarios que deben atenderse misionalmente. </t>
  </si>
  <si>
    <t xml:space="preserve">Cantidad de Actividades y/o eventos realizados. </t>
  </si>
  <si>
    <t>Metros Cubicos facturados en el periodo</t>
  </si>
  <si>
    <t xml:space="preserve">Kilovatios por hora facturados en el periodo. </t>
  </si>
  <si>
    <t>¿EL GASTO / COMPONENTE SE PRIORIZA COMO GASTO ELEGIBLE PARA LA VIGENCIA?</t>
  </si>
  <si>
    <t>GASTOS CONTEMPLADOS EN EL DECRETO 492 DE 2019</t>
  </si>
  <si>
    <t>Administrativo</t>
  </si>
  <si>
    <t>Otros</t>
  </si>
  <si>
    <t>OTRAS ENTIDADES</t>
  </si>
  <si>
    <t>Nota:  Los valores deben ser registrados en pesos</t>
  </si>
  <si>
    <t>OTROS SECTORES</t>
  </si>
  <si>
    <t>Gestión_pública </t>
  </si>
  <si>
    <t>Hacienda</t>
  </si>
  <si>
    <t>Desarrollo_Económico_Indus</t>
  </si>
  <si>
    <t>Educación</t>
  </si>
  <si>
    <t>Integración_Social</t>
  </si>
  <si>
    <t>Cultura_Recreación_Deporte</t>
  </si>
  <si>
    <t>Ambiente</t>
  </si>
  <si>
    <t>Hábitat</t>
  </si>
  <si>
    <t>Seguridad_Convivencia_Justicia</t>
  </si>
  <si>
    <t>Gestión_Jurídica</t>
  </si>
  <si>
    <t>Otras_entidades</t>
  </si>
  <si>
    <t>3. Enero a diciembre</t>
  </si>
  <si>
    <t>Contratos de prestación de servicios y administración de personal FUNCIONAMIENTO</t>
  </si>
  <si>
    <t>Contratos de prestación de servicios y administración de personal INVERSIÓN*</t>
  </si>
  <si>
    <t xml:space="preserve">* Esta informacion de Inversion solo sera remitida a la Secretaria Distrital de Hacienda, para analisis interno de la DDP </t>
  </si>
  <si>
    <t xml:space="preserve">No Aplica </t>
  </si>
  <si>
    <t>No aplica.</t>
  </si>
  <si>
    <t>LINEA BASE DEL 1 DE ENERO AL 30 DE JUNIO 2021</t>
  </si>
  <si>
    <t>LINEA BASE DEL 1 DE ENERO AL 31 DE DICIEMBRE 2021</t>
  </si>
  <si>
    <t>SEGUIMIENTO DEL 1 DE ENERO AL 30 DE JUNIO 2022</t>
  </si>
  <si>
    <t>SEGUIMIENTO DEL 1 DE ENERO AL 31 DE DICIEMBRE 2022</t>
  </si>
  <si>
    <t>OBSERVACIONES</t>
  </si>
  <si>
    <t>POSPRES a Tener en cuenta</t>
  </si>
  <si>
    <t>Se debe revisar a detalle que es "Contrato de Prestación de Servicios". Para cada una de las POSPRE se miró los que corresponde a contratos de prestación de servicios.</t>
  </si>
  <si>
    <t>312019901001800 - Serv. Juridicos, Contables y Trib
314020199011800 - CXP-Serv. Juridicos, Contables y Tributarios
311020301000100 - Honorarios
314010203010100 - CXP - Honorarios
311020401000100 - Remuneración Servici
314010204010100 - CXP - Remuneración S
312019901000100 - Serv.Gest.Cartera
314020199010100 - CXP - Otros Gastos Generales
314020199011200 - CXP - COSTOS AMBIENTALES</t>
  </si>
  <si>
    <t>NA</t>
  </si>
  <si>
    <t>Aplica para la planta de personal (Permanente y Temporal)</t>
  </si>
  <si>
    <t>311010301000100 - Horas Extras
314010103010100 - CXP - Horas Extras
311010301000200 - Festivos Y Dominical
311010301000300 - CXP - Festivos Y Dom
314010103010200 - Recargo Nocturno
314010103010300 - CXP - Recargo Noctur
311010301000101 - Horas Extras-PT
311010301000201 - Festivos Y Dominical - PT
311010301000301 - Recargo Nocturno - PT</t>
  </si>
  <si>
    <t>Los Tiquetes se incluyen en la POSPRE de Gastos de Viaje</t>
  </si>
  <si>
    <t>312010501000200 - Gastos De Viaje
314020105010200 - CXP - Gastos De Viaj
312010501000101 - Viaticos Comisiones</t>
  </si>
  <si>
    <t>312010601000400 - Serv.Pub.Celulares Y
314020106010400 - CXP - Serv.Pub.Celul</t>
  </si>
  <si>
    <t>En el primer semestre del año 2021, la Empresa tenía 1.130 planes, en el mismo periodo del 2022 tiene 1.170 y como consecuencia de una buena negociación se cuenta con mayor servicio a menor costo.</t>
  </si>
  <si>
    <t>Aplica para la compra de equipos</t>
  </si>
  <si>
    <t>312011301000400 - Serv.Pub.Tel.Fijo
314020113010400 - CXP - Serv.Pub.Tel.F</t>
  </si>
  <si>
    <t xml:space="preserve">La Empresa cuenta con telefonía IP </t>
  </si>
  <si>
    <t>312010301000700 - Arrend Eq.Transporte
314020103010700 - CXP - Arrend Eq.Tran</t>
  </si>
  <si>
    <t>Servicio contratado de alquiler de vehículos (Para la operación)</t>
  </si>
  <si>
    <t>341160000000500 - Maq.Equip. Y Suminis
343011500000500 - CXP -BMPT-Maq.Equip. Y Suminis
343011600000500 - Cxp -NCSA-Maq E. Y Suminis</t>
  </si>
  <si>
    <t>Parque automotor (giros por adquisición)</t>
  </si>
  <si>
    <t>,</t>
  </si>
  <si>
    <t>El Mantenimiento no se encuentra discriminado por preventivo y correctivo.</t>
  </si>
  <si>
    <t>312010901001000 - Mantenimiento y Reparación Equipo de Tran Trac El
314020109011000 - CXP - Mtto. Y Rep. Eq.Tran.Trac.El</t>
  </si>
  <si>
    <t>312011001000100 - Combustibles
314020110010100 - CXP - Combustibles</t>
  </si>
  <si>
    <t>El giro  corresponde a pagos de  todo el combustible consumido por vehículos de la EAAB-ESP y arrendados, plantas, equipos y motos. El consumo en galones para los vehículos oficiales de enero a junio del año 2021 fue de 101.213 para el mismo periodo del 2022 fue de 130.089</t>
  </si>
  <si>
    <t>El giro y las cantidades corresponden a pagos de  todo el combustible consumido por vehículos de la EAAB-ESP y arrendados, plantas, equipos y motos. El consumo en galones para los vehículos oficiales de enero a diciembre del año 2021 fue de 229.281 para el mismo periodo del 2022 fue de 264.331</t>
  </si>
  <si>
    <t>La POSPRE de Copia y Reproducción aplica para las fotocopias y las impresiones.</t>
  </si>
  <si>
    <t>312010601000203 - Copia y Reproducción</t>
  </si>
  <si>
    <t>La cantidad de fotocopias e impresión sepresenta agregado</t>
  </si>
  <si>
    <t xml:space="preserve">Se reviso el Detalle de la POSPRE de Promoción Institucional </t>
  </si>
  <si>
    <r>
      <t xml:space="preserve">312010701000100 - Impresos , Publicaci
314020107010100 - CXP - Impresos Y Pub
</t>
    </r>
    <r>
      <rPr>
        <sz val="11"/>
        <color rgb="FFC00000"/>
        <rFont val="Calibri"/>
        <family val="2"/>
        <scheme val="minor"/>
      </rPr>
      <t>312011601000100 - Promoción Institucio (Avisos de Ley)</t>
    </r>
  </si>
  <si>
    <t>En este componente se contempla los avisos de ley para informar a la ciudadanía los cortes de agua, cambio tarifas entre otros, en general la información de debe llegar a toda la ciudadanía a través de un medio masivo de comunicación. Adicionalmente publicación de licitaciones, publicación de ley por fallecimieto de trabajadores y pensionados que también es requerido por ley.</t>
  </si>
  <si>
    <t>No todo lo que esta en la POSPRE de Promoción Institucional aplica en el concepto solicitado. Se revisaron los objetos asociados al concepto.</t>
  </si>
  <si>
    <t>312011601000100 - Promoción Institucio</t>
  </si>
  <si>
    <t>Por este componente se contratan las campañas pedagógicas</t>
  </si>
  <si>
    <t>312011601000100 - Promoción Institucio (Suscripciones)</t>
  </si>
  <si>
    <t>312010701000200 - Suscripciones Y Afil
314020107010200 - CXP - Suscripciones
312019901002500 - Derecho uso base dat</t>
  </si>
  <si>
    <t>312011501000100 - Bienestar Social
314020115010100 - CXP - Bienestar Soci</t>
  </si>
  <si>
    <t>El plan de  bienestar es aprobado cada 4 años por la administración y anualmente las actividades de la vigencia son acordados con las organizaciones sindicales. La Empresa se acoge siempre a las conmeoraciones organizadas por el Departamento Administrativo del Servicio Civil</t>
  </si>
  <si>
    <t>312011301000100 - Serv Pub. Acueducto
314020113010100 - CXP - Serv.Pub.Acued</t>
  </si>
  <si>
    <t>312011301000500 - Serv.Pub.Gas Combust
314020113010500 - CXP - Serv.Pub.Gas C</t>
  </si>
  <si>
    <t>312011301000300 - Serv.Publico Energia
314020113010300 - CXP - Serv.Publico E</t>
  </si>
  <si>
    <t>Se debe verificar dentro de la POSPRE de Gastos Generales que aplica para prestación de Servicios.</t>
  </si>
  <si>
    <t>341160000002100 - Otros servicios Técnicos y Profesionales
341160000000100 - Gastos Generales</t>
  </si>
  <si>
    <t>papelería</t>
  </si>
  <si>
    <t>Número de resmas de papel consumidas en el periodo</t>
  </si>
  <si>
    <t>Centro Gestor: 14597 y 25397</t>
  </si>
  <si>
    <t>Cajas menores</t>
  </si>
  <si>
    <t>Giro Serv. Pub. Celulares Y</t>
  </si>
  <si>
    <t>Giro Serv. Pub. Tel. Fijo</t>
  </si>
  <si>
    <r>
      <t>Resmas de papel</t>
    </r>
    <r>
      <rPr>
        <i/>
        <sz val="10"/>
        <color rgb="FF000000"/>
        <rFont val="Calibri"/>
        <family val="2"/>
        <scheme val="minor"/>
      </rPr>
      <t>*</t>
    </r>
  </si>
  <si>
    <t>N/A</t>
  </si>
  <si>
    <t xml:space="preserve">Número de líneas activas. </t>
  </si>
  <si>
    <t>2 Unidad</t>
  </si>
  <si>
    <r>
      <t>Número de líneas activas.</t>
    </r>
    <r>
      <rPr>
        <sz val="11"/>
        <color rgb="FF7030A0"/>
        <rFont val="Calibri"/>
        <family val="2"/>
        <scheme val="minor"/>
      </rPr>
      <t xml:space="preserve"> (PBX)</t>
    </r>
  </si>
  <si>
    <r>
      <t>Parque automotor</t>
    </r>
    <r>
      <rPr>
        <sz val="11"/>
        <color rgb="FF7030A0"/>
        <rFont val="Calibri"/>
        <family val="2"/>
        <scheme val="minor"/>
      </rPr>
      <t xml:space="preserve"> (No se adquirieron vehciulos para la vigencia 2021)</t>
    </r>
  </si>
  <si>
    <t xml:space="preserve">Capacitación </t>
  </si>
  <si>
    <t>PROCESO</t>
  </si>
  <si>
    <t>CONTRATACION</t>
  </si>
  <si>
    <t>TALENTO HUMANO</t>
  </si>
  <si>
    <t>SUBSECRETARIA CORPORATIVA</t>
  </si>
  <si>
    <t>Las comisiones de servicios tramitadas, se efectuaron de conformidad con las solicitudes e invitaciones allegadas a la SDHT y cuya participación era importante para la misionalidad de la Entidad</t>
  </si>
  <si>
    <t>BIENES, SERVICIOS E INFRAESTRUCTURA</t>
  </si>
  <si>
    <t>Disminucion en el consumo de unidades de medida proporcionalmente con el consumo en giro, debido a la cancelacion de unas lineas que no estaban en uso.</t>
  </si>
  <si>
    <t xml:space="preserve">Se mantuvo el consumo de unidades de medida proporcionalmente con el consumo en giro, debido a que es un costo fijo que tiene la entidad </t>
  </si>
  <si>
    <t>No se tiene contratado este tipo de servicio</t>
  </si>
  <si>
    <t>Los vehiculos se adquirieron en 2008, 2010 y 2014</t>
  </si>
  <si>
    <t xml:space="preserve">un contrato para el servicio de mantenimiento y taller para 5 vehiculos </t>
  </si>
  <si>
    <t>No aplica</t>
  </si>
  <si>
    <t>Los valores registrados corresponden a recursos de inversion</t>
  </si>
  <si>
    <t>Aumento en el consumo de unidades de medida proporcionalmente con el consumo en giro , debido al aumento en la presencialidad</t>
  </si>
  <si>
    <t>CORPORATIVA</t>
  </si>
  <si>
    <t>COMUNICACIONES</t>
  </si>
  <si>
    <t>realización o programación de recepciones, fiestas, agasajos o conmemoraciones, y que además incluyan el servicio o suministro de alimentos, que impliquen en todo caso erogaciones con cargo al presupuesto asignado</t>
  </si>
  <si>
    <t xml:space="preserve">se acogen a la oferta realizada por el DASCD y la caja de compensación familiar  </t>
  </si>
  <si>
    <t>El aumento del consumo en unidad de medida se ve reflejado por una mayor presencialidad de personal en la entidad</t>
  </si>
  <si>
    <t>El aumento del consumo en unidad de medida se ve reflejado por una mayor presencialidad de personal en la entidad.</t>
  </si>
  <si>
    <t>El aumento del consumo en unidad de medida se ve reflejado por una mayor presencialidad de personal en la entidad, adicionalmente para la energia el precio de Kws aumento durante esta vigencia.</t>
  </si>
  <si>
    <t>$ 25.059.793.297,00</t>
  </si>
  <si>
    <t>Actividades de Bienestar</t>
  </si>
  <si>
    <t>Numero Actividades </t>
  </si>
  <si>
    <t>El valor de giros entre 1 enero y el 30 de junio de 2022 corresponde a la vigencia 2021, por concepto de actividades de cierre de gestión que se realizaron finalizando diciembre 2021</t>
  </si>
  <si>
    <t xml:space="preserve"> El valor del giro por valor de $20.072.683, relacionado entre el 1 enero y el 30 de septiembre de 2022, corresponde a la vigencia 2021, por concepto de actividades de cierre de gestión (Reconocimiento a los mejores servidores de carrera administrativa de la entidad y Rendición de cuentas), que se realizaron finalizando diciembre, y que se giraron durante el año 2022. Por lo anterior para el seguimiento comprendido entre el 01 de enero y el 31 de diciembre del 2022, a los 115.498.097 gastados durante el segundo semestre, se le suman el giro correspondiente al primer semestre 2022 $ 20.072.683 , para un total $ 135.570.780</t>
  </si>
  <si>
    <t xml:space="preserve">Compensación por vacaciones </t>
  </si>
  <si>
    <t>Numero Vacaciones Pagadas</t>
  </si>
  <si>
    <t xml:space="preserve">Bonos navideños </t>
  </si>
  <si>
    <t>Numero de Bonos</t>
  </si>
  <si>
    <t> Capacitación</t>
  </si>
  <si>
    <t> Numero de Capacitaciones</t>
  </si>
  <si>
    <t>Los Giros realizado por $16.000.000 en el peridodo del 2021 corresponde al contrato del Plan Institucional de Capacitacion - PIC de la vigencia del 2020.
Los Giros realizado por $39.960.0001 en le periodo del primer semestres del 2022 Corresponde  al contrato del PIC de la vigendia del 2021.</t>
  </si>
  <si>
    <t>El PIC se contrato con la Universidad Distrital mediante contrato iteradministrativo 1181 de 2022.
Se realizaron dos de los cinco talleres virtuales en los meses de noviembre y diciembre de 2022, cada taller es de 40 horas.</t>
  </si>
  <si>
    <t xml:space="preserve">Estudios Técnicos de Rediseño institucional </t>
  </si>
  <si>
    <t> Numero de Estudios</t>
  </si>
  <si>
    <t>SUBSECRETARIA DE INSPECCION Y VIGILANCIA</t>
  </si>
  <si>
    <t>No aplica  unidad de medida toda vez que  no  se puede cuantificar  la caja menor, no se trata de recursos fisicos.</t>
  </si>
  <si>
    <t>TECNOLOGIAS</t>
  </si>
  <si>
    <t>Contratación servicios administrativos/equipos de cómputo, impresión y fotocopiado</t>
  </si>
  <si>
    <t>Licencias</t>
  </si>
  <si>
    <t>Numero de licencias adquiridas</t>
  </si>
  <si>
    <t>Se adquirio licenciamiento por funcionamiento por un valor de  $74.904.156 y por inversión el valor del licenciamiento es $917.793.084.</t>
  </si>
  <si>
    <t>Se adquirio licenciamiento por funcionamiento por un valor de  $23.183.937 y por inversión el valor del licenciamiento es $57.960.441.</t>
  </si>
  <si>
    <t>BIENES Y SERVICIOS
TECNOLOGIAS</t>
  </si>
  <si>
    <t>suministro servicio de internet</t>
  </si>
  <si>
    <t>BIENES Y SERVICIOS</t>
  </si>
  <si>
    <t>Contratación de bienes y servicios</t>
  </si>
  <si>
    <t xml:space="preserve">ASEO Y CAFETERIA </t>
  </si>
  <si>
    <t>ASEO Y CAFETERIA </t>
  </si>
  <si>
    <t xml:space="preserve">VIGILANCIA </t>
  </si>
  <si>
    <t>Servicio de Transporte</t>
  </si>
  <si>
    <t>ARRIENDOS</t>
  </si>
  <si>
    <t>Sedes Arrendadas</t>
  </si>
  <si>
    <t>un contrato por cada sede</t>
  </si>
  <si>
    <t>PAPELERIA Y FERRETERIA</t>
  </si>
  <si>
    <t>1 contrato ferreteria y un contrato  papeleria</t>
  </si>
  <si>
    <t>Los valores relacionados seran revisados de nuevo, ya que la entidad no contaba con esta informacion por cantidades, solo se media por valor girado.</t>
  </si>
  <si>
    <t>Se realizara contingencia para disminuir las horas extras.</t>
  </si>
  <si>
    <t>Se realizaron varios tipos de acciones buscando la disminución de las horas extras; sin embargo, no se obtuvo el resultado esperado, generando el reconocimiento de horas extras pagadas en el mes de diciembre.</t>
  </si>
  <si>
    <t>x</t>
  </si>
  <si>
    <t>El valor de los giros a la fecha, se debe al cobro extemporaneo por parte del proveedor, por lo tanto no se puede obtener la medicion real a junio 2022.</t>
  </si>
  <si>
    <t>Los valores relacionados seran revisados de nuevo, ya que la entidad no contaba con esta informacion por cantidades, solo se media por valor girado y se incluia gastos de inversion.</t>
  </si>
  <si>
    <t>Indemnizacion por vacaciones.</t>
  </si>
  <si>
    <t>Compensacion por vacaciones</t>
  </si>
  <si>
    <t>Numero de personas liquidadas</t>
  </si>
  <si>
    <t>El valor de las vacaciones para el año 2022 disminuye considerablemnete ya que no es necesario indemnizar a los colaboradores por efecto del concurso de meritos y se cumple lo establecido en la resolucion uaesp No 312 DE 2020.</t>
  </si>
  <si>
    <t>Se redujo el valor pagado por indemnización de vacaciones, teniendo en cuenta la disminución de retiros por temas de Concurso de merito.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</si>
</sst>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8" formatCode="&quot;$&quot;\ #,##0.00;[Red]\-&quot;$&quot;\ #,##0.00"/>
    <numFmt numFmtId="42" formatCode="_-&quot;$&quot;\ * #,##0_-;\-&quot;$&quot;\ * #,##0_-;_-&quot;$&quot;\ * &quot;-&quot;_-;_-@_-"/>
    <numFmt numFmtId="43" formatCode="_-* #,##0.00_-;\-* #,##0.00_-;_-* &quot;-&quot;??_-;_-@_-"/>
    <numFmt numFmtId="164" formatCode="_-* #,##0_-;\-* #,##0_-;_-* &quot;-&quot;??_-;_-@_-"/>
    <numFmt numFmtId="165" formatCode="0.0%"/>
    <numFmt numFmtId="166" formatCode="#,##0,,"/>
    <numFmt numFmtId="167" formatCode="&quot;$&quot;\ #,##0"/>
    <numFmt numFmtId="168" formatCode="_-[$$-240A]\ * #,##0_-;\-[$$-240A]\ * #,##0_-;_-[$$-240A]\ * &quot;-&quot;??_-;_-@_-"/>
    <numFmt numFmtId="169" formatCode="0.000%"/>
    <numFmt numFmtId="170" formatCode="_-[$$-409]* #,##0_ ;_-[$$-409]* \-#,##0\ ;_-[$$-409]* &quot;-&quot;??_ ;_-@_ "/>
  </numFmts>
  <fonts count="22" x14ac:knownFonts="1">
    <font>
      <sz val="11"/>
      <color theme="1"/>
      <name val="Calibri"/>
      <family val="2"/>
      <scheme val="minor"/>
    </font>
    <font>
      <b/>
      <sz val="11"/>
      <color theme="8" tint="-0.249977111117893"/>
      <name val="Calibri"/>
      <family val="2"/>
      <scheme val="minor"/>
    </font>
    <font>
      <sz val="11"/>
      <color theme="1"/>
      <name val="Calibri"/>
      <family val="2"/>
      <scheme val="minor"/>
    </font>
    <font>
      <sz val="11"/>
      <color rgb="FF006100"/>
      <name val="Calibri"/>
      <family val="2"/>
      <scheme val="minor"/>
    </font>
    <font>
      <sz val="11"/>
      <name val="Calibri"/>
      <family val="2"/>
      <scheme val="minor"/>
    </font>
    <font>
      <b/>
      <sz val="11"/>
      <color rgb="FF000000"/>
      <name val="Calibri"/>
      <family val="2"/>
      <scheme val="minor"/>
    </font>
    <font>
      <b/>
      <sz val="11"/>
      <color rgb="FF333333"/>
      <name val="Calibri"/>
      <family val="2"/>
      <scheme val="minor"/>
    </font>
    <font>
      <b/>
      <sz val="24"/>
      <color theme="8" tint="-0.249977111117893"/>
      <name val="Calibri"/>
      <family val="2"/>
      <scheme val="minor"/>
    </font>
    <font>
      <b/>
      <sz val="11"/>
      <color theme="3"/>
      <name val="Calibri"/>
      <family val="2"/>
      <scheme val="minor"/>
    </font>
    <font>
      <sz val="11"/>
      <color theme="0" tint="-0.499984740745262"/>
      <name val="Calibri"/>
      <family val="2"/>
      <scheme val="minor"/>
    </font>
    <font>
      <b/>
      <sz val="11"/>
      <color theme="1"/>
      <name val="Calibri"/>
      <family val="2"/>
      <scheme val="minor"/>
    </font>
    <font>
      <b/>
      <sz val="9"/>
      <color indexed="81"/>
      <name val="Tahoma"/>
      <family val="2"/>
    </font>
    <font>
      <sz val="11"/>
      <color rgb="FFFF0000"/>
      <name val="Calibri"/>
      <family val="2"/>
      <scheme val="minor"/>
    </font>
    <font>
      <b/>
      <sz val="11"/>
      <name val="Calibri"/>
      <family val="2"/>
      <scheme val="minor"/>
    </font>
    <font>
      <sz val="11"/>
      <color rgb="FF7030A0"/>
      <name val="Calibri"/>
      <family val="2"/>
      <scheme val="minor"/>
    </font>
    <font>
      <sz val="7"/>
      <color rgb="FF4D5156"/>
      <name val="Arial"/>
      <family val="2"/>
    </font>
    <font>
      <sz val="11"/>
      <color rgb="FFC00000"/>
      <name val="Calibri"/>
      <family val="2"/>
      <scheme val="minor"/>
    </font>
    <font>
      <b/>
      <sz val="10"/>
      <color rgb="FF000000"/>
      <name val="Calibri"/>
      <family val="2"/>
      <scheme val="minor"/>
    </font>
    <font>
      <sz val="10"/>
      <color rgb="FF000000"/>
      <name val="Calibri"/>
      <family val="2"/>
      <scheme val="minor"/>
    </font>
    <font>
      <i/>
      <sz val="10"/>
      <color rgb="FF000000"/>
      <name val="Calibri"/>
      <family val="2"/>
      <scheme val="minor"/>
    </font>
    <font>
      <sz val="11"/>
      <color rgb="FF000000"/>
      <name val="Calibri"/>
      <family val="2"/>
    </font>
    <font>
      <sz val="11"/>
      <color rgb="FF000000"/>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6EFCE"/>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
      <patternFill patternType="solid">
        <fgColor rgb="FFB4C6E7"/>
        <bgColor indexed="64"/>
      </patternFill>
    </fill>
  </fills>
  <borders count="100">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91454817346722"/>
      </bottom>
      <diagonal/>
    </border>
    <border>
      <left style="medium">
        <color theme="4" tint="0.399914548173467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diagonal/>
    </border>
    <border>
      <left style="thin">
        <color theme="4" tint="0.39994506668294322"/>
      </left>
      <right style="thin">
        <color theme="4" tint="0.39994506668294322"/>
      </right>
      <top/>
      <bottom style="medium">
        <color theme="4" tint="0.39991454817346722"/>
      </bottom>
      <diagonal/>
    </border>
    <border>
      <left style="medium">
        <color theme="4" tint="0.39991454817346722"/>
      </left>
      <right style="thin">
        <color theme="4" tint="0.39994506668294322"/>
      </right>
      <top/>
      <bottom/>
      <diagonal/>
    </border>
    <border>
      <left style="medium">
        <color theme="4" tint="0.39991454817346722"/>
      </left>
      <right style="thin">
        <color theme="4" tint="0.39994506668294322"/>
      </right>
      <top/>
      <bottom style="medium">
        <color theme="4" tint="0.39991454817346722"/>
      </bottom>
      <diagonal/>
    </border>
    <border>
      <left style="medium">
        <color theme="4" tint="0.39991454817346722"/>
      </left>
      <right style="medium">
        <color theme="4" tint="0.39991454817346722"/>
      </right>
      <top/>
      <bottom style="thin">
        <color theme="4" tint="0.39994506668294322"/>
      </bottom>
      <diagonal/>
    </border>
    <border>
      <left style="thin">
        <color theme="4" tint="0.39994506668294322"/>
      </left>
      <right/>
      <top/>
      <bottom style="thin">
        <color theme="4" tint="0.39994506668294322"/>
      </bottom>
      <diagonal/>
    </border>
    <border>
      <left style="medium">
        <color theme="4" tint="0.39991454817346722"/>
      </left>
      <right style="medium">
        <color theme="4" tint="0.39991454817346722"/>
      </right>
      <top style="thin">
        <color theme="4" tint="0.39994506668294322"/>
      </top>
      <bottom style="thin">
        <color theme="4" tint="0.39994506668294322"/>
      </bottom>
      <diagonal/>
    </border>
    <border>
      <left style="medium">
        <color theme="4" tint="0.39991454817346722"/>
      </left>
      <right style="medium">
        <color theme="4" tint="0.39991454817346722"/>
      </right>
      <top style="thin">
        <color theme="4" tint="0.39994506668294322"/>
      </top>
      <bottom style="medium">
        <color theme="4" tint="0.39991454817346722"/>
      </bottom>
      <diagonal/>
    </border>
    <border>
      <left style="thin">
        <color theme="4" tint="0.39994506668294322"/>
      </left>
      <right style="thin">
        <color theme="4" tint="0.39994506668294322"/>
      </right>
      <top style="thin">
        <color theme="4" tint="0.39994506668294322"/>
      </top>
      <bottom style="medium">
        <color theme="4" tint="0.39988402966399123"/>
      </bottom>
      <diagonal/>
    </border>
    <border>
      <left style="medium">
        <color theme="4" tint="0.39991454817346722"/>
      </left>
      <right style="thin">
        <color theme="4" tint="0.39994506668294322"/>
      </right>
      <top style="thin">
        <color theme="4" tint="0.39994506668294322"/>
      </top>
      <bottom style="medium">
        <color theme="4" tint="0.39988402966399123"/>
      </bottom>
      <diagonal/>
    </border>
    <border>
      <left style="thin">
        <color theme="4" tint="0.39994506668294322"/>
      </left>
      <right style="thin">
        <color theme="4" tint="0.39994506668294322"/>
      </right>
      <top style="medium">
        <color theme="4" tint="0.39988402966399123"/>
      </top>
      <bottom style="thin">
        <color theme="4" tint="0.39994506668294322"/>
      </bottom>
      <diagonal/>
    </border>
    <border>
      <left style="thin">
        <color theme="4" tint="0.39994506668294322"/>
      </left>
      <right/>
      <top/>
      <bottom/>
      <diagonal/>
    </border>
    <border>
      <left style="medium">
        <color theme="4" tint="0.39988402966399123"/>
      </left>
      <right/>
      <top style="medium">
        <color theme="4" tint="0.39988402966399123"/>
      </top>
      <bottom style="medium">
        <color theme="4" tint="0.39988402966399123"/>
      </bottom>
      <diagonal/>
    </border>
    <border>
      <left/>
      <right/>
      <top style="medium">
        <color theme="4" tint="0.39988402966399123"/>
      </top>
      <bottom style="medium">
        <color theme="4" tint="0.39988402966399123"/>
      </bottom>
      <diagonal/>
    </border>
    <border>
      <left style="medium">
        <color theme="4" tint="0.39991454817346722"/>
      </left>
      <right style="thin">
        <color theme="4" tint="0.39994506668294322"/>
      </right>
      <top style="medium">
        <color theme="4" tint="0.39988402966399123"/>
      </top>
      <bottom style="thin">
        <color theme="4" tint="0.39994506668294322"/>
      </bottom>
      <diagonal/>
    </border>
    <border>
      <left style="medium">
        <color theme="4" tint="0.39988402966399123"/>
      </left>
      <right style="medium">
        <color theme="4" tint="0.39988402966399123"/>
      </right>
      <top style="thin">
        <color theme="4" tint="0.39994506668294322"/>
      </top>
      <bottom style="thin">
        <color theme="4" tint="0.39994506668294322"/>
      </bottom>
      <diagonal/>
    </border>
    <border>
      <left style="medium">
        <color theme="4" tint="0.39988402966399123"/>
      </left>
      <right style="medium">
        <color theme="4" tint="0.39988402966399123"/>
      </right>
      <top style="thin">
        <color theme="4" tint="0.39994506668294322"/>
      </top>
      <bottom style="medium">
        <color theme="4" tint="0.39988402966399123"/>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medium">
        <color theme="4" tint="0.39988402966399123"/>
      </left>
      <right style="medium">
        <color theme="4" tint="0.39988402966399123"/>
      </right>
      <top/>
      <bottom style="thin">
        <color theme="4" tint="0.39994506668294322"/>
      </bottom>
      <diagonal/>
    </border>
    <border>
      <left style="medium">
        <color theme="4" tint="0.39988402966399123"/>
      </left>
      <right style="medium">
        <color theme="4" tint="0.39988402966399123"/>
      </right>
      <top style="thin">
        <color theme="4" tint="0.39994506668294322"/>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indexed="64"/>
      </right>
      <top style="thin">
        <color theme="4" tint="0.39997558519241921"/>
      </top>
      <bottom style="thin">
        <color indexed="64"/>
      </bottom>
      <diagonal/>
    </border>
    <border>
      <left style="thin">
        <color indexed="64"/>
      </left>
      <right style="thin">
        <color theme="4" tint="0.39997558519241921"/>
      </right>
      <top style="thin">
        <color theme="4" tint="0.39997558519241921"/>
      </top>
      <bottom style="thin">
        <color indexed="64"/>
      </bottom>
      <diagonal/>
    </border>
    <border>
      <left style="thin">
        <color theme="4" tint="0.39997558519241921"/>
      </left>
      <right style="thin">
        <color indexed="64"/>
      </right>
      <top style="thin">
        <color indexed="64"/>
      </top>
      <bottom style="thin">
        <color theme="4" tint="0.39997558519241921"/>
      </bottom>
      <diagonal/>
    </border>
    <border>
      <left style="thin">
        <color indexed="64"/>
      </left>
      <right style="thin">
        <color theme="4" tint="0.39997558519241921"/>
      </right>
      <top style="thin">
        <color indexed="64"/>
      </top>
      <bottom style="thin">
        <color theme="4" tint="0.39997558519241921"/>
      </bottom>
      <diagonal/>
    </border>
    <border>
      <left/>
      <right style="thin">
        <color theme="4" tint="0.39997558519241921"/>
      </right>
      <top style="thin">
        <color theme="4" tint="0.39997558519241921"/>
      </top>
      <bottom style="thin">
        <color indexed="64"/>
      </bottom>
      <diagonal/>
    </border>
    <border>
      <left/>
      <right style="thin">
        <color theme="4" tint="0.39997558519241921"/>
      </right>
      <top style="thin">
        <color indexed="64"/>
      </top>
      <bottom style="thin">
        <color theme="4" tint="0.39997558519241921"/>
      </bottom>
      <diagonal/>
    </border>
    <border>
      <left style="thin">
        <color theme="4" tint="0.39997558519241921"/>
      </left>
      <right style="thin">
        <color theme="4" tint="0.39997558519241921"/>
      </right>
      <top style="thin">
        <color theme="4" tint="0.39997558519241921"/>
      </top>
      <bottom style="thin">
        <color indexed="64"/>
      </bottom>
      <diagonal/>
    </border>
    <border>
      <left style="thin">
        <color theme="4" tint="0.39997558519241921"/>
      </left>
      <right style="thin">
        <color theme="4" tint="0.39997558519241921"/>
      </right>
      <top style="thin">
        <color indexed="64"/>
      </top>
      <bottom style="thin">
        <color theme="4" tint="0.39997558519241921"/>
      </bottom>
      <diagonal/>
    </border>
    <border>
      <left style="thin">
        <color theme="4" tint="0.39997558519241921"/>
      </left>
      <right/>
      <top/>
      <bottom/>
      <diagonal/>
    </border>
    <border>
      <left style="thin">
        <color theme="4" tint="0.39994506668294322"/>
      </left>
      <right/>
      <top style="medium">
        <color theme="4" tint="0.39991454817346722"/>
      </top>
      <bottom/>
      <diagonal/>
    </border>
    <border>
      <left style="thin">
        <color theme="4" tint="0.39994506668294322"/>
      </left>
      <right style="thin">
        <color theme="4" tint="0.39994506668294322"/>
      </right>
      <top style="medium">
        <color theme="4" tint="0.39988402966399123"/>
      </top>
      <bottom/>
      <diagonal/>
    </border>
    <border>
      <left style="thin">
        <color theme="4" tint="0.39994506668294322"/>
      </left>
      <right style="thin">
        <color theme="4" tint="0.39994506668294322"/>
      </right>
      <top/>
      <bottom style="medium">
        <color theme="4" tint="0.39988402966399123"/>
      </bottom>
      <diagonal/>
    </border>
    <border>
      <left style="thin">
        <color theme="4" tint="0.39994506668294322"/>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4506668294322"/>
      </left>
      <right/>
      <top/>
      <bottom style="thin">
        <color theme="4" tint="0.39997558519241921"/>
      </bottom>
      <diagonal/>
    </border>
    <border>
      <left/>
      <right style="thin">
        <color theme="4" tint="0.39997558519241921"/>
      </right>
      <top/>
      <bottom style="thin">
        <color theme="4" tint="0.39997558519241921"/>
      </bottom>
      <diagonal/>
    </border>
    <border>
      <left/>
      <right/>
      <top/>
      <bottom style="thin">
        <color theme="4" tint="0.39994506668294322"/>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diagonal/>
    </border>
    <border>
      <left style="thin">
        <color theme="4" tint="0.39988402966399123"/>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top style="thin">
        <color theme="4" tint="0.39988402966399123"/>
      </top>
      <bottom/>
      <diagonal/>
    </border>
    <border>
      <left style="medium">
        <color theme="4" tint="0.39991454817346722"/>
      </left>
      <right style="thin">
        <color theme="4" tint="0.39994506668294322"/>
      </right>
      <top style="medium">
        <color theme="4" tint="0.39991454817346722"/>
      </top>
      <bottom/>
      <diagonal/>
    </border>
    <border>
      <left style="thin">
        <color theme="4" tint="0.39994506668294322"/>
      </left>
      <right style="medium">
        <color theme="4" tint="0.39991454817346722"/>
      </right>
      <top style="thin">
        <color theme="4" tint="0.39994506668294322"/>
      </top>
      <bottom/>
      <diagonal/>
    </border>
    <border>
      <left style="medium">
        <color theme="4" tint="0.39991454817346722"/>
      </left>
      <right style="medium">
        <color theme="4" tint="0.39991454817346722"/>
      </right>
      <top style="thin">
        <color theme="4" tint="0.39994506668294322"/>
      </top>
      <bottom/>
      <diagonal/>
    </border>
    <border>
      <left style="thin">
        <color theme="4" tint="0.39994506668294322"/>
      </left>
      <right style="medium">
        <color theme="4" tint="0.39991454817346722"/>
      </right>
      <top/>
      <bottom style="thin">
        <color theme="4" tint="0.39994506668294322"/>
      </bottom>
      <diagonal/>
    </border>
    <border>
      <left style="medium">
        <color theme="4" tint="0.39988402966399123"/>
      </left>
      <right style="medium">
        <color theme="4" tint="0.39988402966399123"/>
      </right>
      <top style="thin">
        <color theme="4" tint="0.39994506668294322"/>
      </top>
      <bottom style="medium">
        <color theme="4" tint="0.39985351115451523"/>
      </bottom>
      <diagonal/>
    </border>
    <border>
      <left style="medium">
        <color theme="4" tint="0.39988402966399123"/>
      </left>
      <right style="medium">
        <color theme="4" tint="0.39988402966399123"/>
      </right>
      <top style="medium">
        <color theme="4" tint="0.39985351115451523"/>
      </top>
      <bottom style="thin">
        <color theme="4" tint="0.39994506668294322"/>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theme="4" tint="0.39994506668294322"/>
      </left>
      <right style="thin">
        <color theme="4" tint="0.39994506668294322"/>
      </right>
      <top style="thin">
        <color theme="4" tint="0.39994506668294322"/>
      </top>
      <bottom style="thin">
        <color theme="4" tint="0.39991454817346722"/>
      </bottom>
      <diagonal/>
    </border>
    <border>
      <left style="thin">
        <color theme="4" tint="0.39994506668294322"/>
      </left>
      <right style="medium">
        <color theme="4" tint="0.39988402966399123"/>
      </right>
      <top style="thin">
        <color theme="4" tint="0.39994506668294322"/>
      </top>
      <bottom style="thin">
        <color theme="4" tint="0.39991454817346722"/>
      </bottom>
      <diagonal/>
    </border>
    <border>
      <left style="thin">
        <color indexed="64"/>
      </left>
      <right style="thin">
        <color indexed="64"/>
      </right>
      <top style="thin">
        <color indexed="64"/>
      </top>
      <bottom style="thin">
        <color indexed="64"/>
      </bottom>
      <diagonal/>
    </border>
    <border>
      <left/>
      <right style="thin">
        <color theme="4" tint="0.39994506668294322"/>
      </right>
      <top style="thin">
        <color theme="4" tint="0.39994506668294322"/>
      </top>
      <bottom style="medium">
        <color theme="4" tint="0.39988402966399123"/>
      </bottom>
      <diagonal/>
    </border>
    <border>
      <left/>
      <right style="thin">
        <color theme="4" tint="0.39994506668294322"/>
      </right>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diagonal/>
    </border>
    <border>
      <left/>
      <right style="thin">
        <color theme="4" tint="0.39994506668294322"/>
      </right>
      <top/>
      <bottom/>
      <diagonal/>
    </border>
    <border>
      <left/>
      <right style="thin">
        <color theme="4" tint="0.39994506668294322"/>
      </right>
      <top/>
      <bottom style="medium">
        <color theme="4" tint="0.39991454817346722"/>
      </bottom>
      <diagonal/>
    </border>
    <border>
      <left/>
      <right style="thin">
        <color theme="4" tint="0.39994506668294322"/>
      </right>
      <top style="medium">
        <color theme="4" tint="0.39991454817346722"/>
      </top>
      <bottom/>
      <diagonal/>
    </border>
    <border>
      <left style="thin">
        <color indexed="64"/>
      </left>
      <right/>
      <top style="thin">
        <color indexed="64"/>
      </top>
      <bottom style="thin">
        <color indexed="64"/>
      </bottom>
      <diagonal/>
    </border>
    <border>
      <left style="medium">
        <color theme="4" tint="0.39988402966399123"/>
      </left>
      <right/>
      <top style="thin">
        <color theme="4" tint="0.39994506668294322"/>
      </top>
      <bottom style="thin">
        <color theme="4" tint="0.39994506668294322"/>
      </bottom>
      <diagonal/>
    </border>
    <border>
      <left style="medium">
        <color theme="4" tint="0.39988402966399123"/>
      </left>
      <right/>
      <top style="thin">
        <color theme="4" tint="0.39994506668294322"/>
      </top>
      <bottom/>
      <diagonal/>
    </border>
    <border>
      <left style="thin">
        <color theme="4" tint="0.39997558519241921"/>
      </left>
      <right style="medium">
        <color theme="4" tint="0.39988402966399123"/>
      </right>
      <top style="thin">
        <color theme="4" tint="0.39994506668294322"/>
      </top>
      <bottom style="thin">
        <color theme="4" tint="0.39994506668294322"/>
      </bottom>
      <diagonal/>
    </border>
    <border>
      <left/>
      <right style="medium">
        <color theme="4" tint="0.39988402966399123"/>
      </right>
      <top style="thin">
        <color theme="4" tint="0.39994506668294322"/>
      </top>
      <bottom style="thin">
        <color theme="4" tint="0.39994506668294322"/>
      </bottom>
      <diagonal/>
    </border>
    <border>
      <left style="medium">
        <color theme="4" tint="0.39991454817346722"/>
      </left>
      <right/>
      <top/>
      <bottom style="thin">
        <color theme="4" tint="0.39994506668294322"/>
      </bottom>
      <diagonal/>
    </border>
    <border>
      <left style="medium">
        <color theme="4" tint="0.39988402966399123"/>
      </left>
      <right style="thin">
        <color theme="4" tint="0.39997558519241921"/>
      </right>
      <top style="thin">
        <color theme="4" tint="0.39994506668294322"/>
      </top>
      <bottom style="thin">
        <color theme="4" tint="0.39994506668294322"/>
      </bottom>
      <diagonal/>
    </border>
    <border>
      <left/>
      <right style="medium">
        <color theme="4" tint="0.39991454817346722"/>
      </right>
      <top/>
      <bottom style="thin">
        <color theme="4" tint="0.39994506668294322"/>
      </bottom>
      <diagonal/>
    </border>
    <border>
      <left style="medium">
        <color theme="4" tint="0.39988402966399123"/>
      </left>
      <right style="medium">
        <color theme="4" tint="0.39988402966399123"/>
      </right>
      <top style="thin">
        <color theme="4" tint="0.39997558519241921"/>
      </top>
      <bottom style="thin">
        <color theme="4" tint="0.39994506668294322"/>
      </bottom>
      <diagonal/>
    </border>
    <border>
      <left style="medium">
        <color theme="4" tint="0.39991454817346722"/>
      </left>
      <right style="thin">
        <color theme="4" tint="0.39994506668294322"/>
      </right>
      <top/>
      <bottom style="thin">
        <color theme="4" tint="0.39997558519241921"/>
      </bottom>
      <diagonal/>
    </border>
    <border>
      <left style="medium">
        <color theme="4" tint="0.39988402966399123"/>
      </left>
      <right style="medium">
        <color theme="4" tint="0.39988402966399123"/>
      </right>
      <top style="thin">
        <color theme="4" tint="0.39994506668294322"/>
      </top>
      <bottom style="thin">
        <color theme="4" tint="0.39997558519241921"/>
      </bottom>
      <diagonal/>
    </border>
    <border>
      <left style="medium">
        <color theme="4" tint="0.39991454817346722"/>
      </left>
      <right style="thin">
        <color theme="4" tint="0.39994506668294322"/>
      </right>
      <top style="thin">
        <color theme="4" tint="0.39994506668294322"/>
      </top>
      <bottom style="thin">
        <color theme="4" tint="0.39997558519241921"/>
      </bottom>
      <diagonal/>
    </border>
    <border>
      <left style="medium">
        <color theme="4" tint="0.39991454817346722"/>
      </left>
      <right style="medium">
        <color theme="4" tint="0.39991454817346722"/>
      </right>
      <top/>
      <bottom/>
      <diagonal/>
    </border>
    <border>
      <left style="thin">
        <color indexed="64"/>
      </left>
      <right/>
      <top/>
      <bottom/>
      <diagonal/>
    </border>
    <border>
      <left style="thin">
        <color theme="4" tint="0.39997558519241921"/>
      </left>
      <right style="thin">
        <color theme="4" tint="0.39994506668294322"/>
      </right>
      <top style="thin">
        <color theme="4" tint="0.39994506668294322"/>
      </top>
      <bottom style="thin">
        <color theme="4" tint="0.39997558519241921"/>
      </bottom>
      <diagonal/>
    </border>
    <border>
      <left style="thin">
        <color theme="4" tint="0.39994506668294322"/>
      </left>
      <right/>
      <top style="thin">
        <color theme="4" tint="0.39994506668294322"/>
      </top>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style="thin">
        <color indexed="64"/>
      </right>
      <top style="thin">
        <color theme="4" tint="0.39997558519241921"/>
      </top>
      <bottom style="thin">
        <color theme="4" tint="0.39997558519241921"/>
      </bottom>
      <diagonal/>
    </border>
    <border>
      <left style="thin">
        <color indexed="64"/>
      </left>
      <right style="thin">
        <color indexed="64"/>
      </right>
      <top/>
      <bottom/>
      <diagonal/>
    </border>
    <border>
      <left style="thin">
        <color indexed="64"/>
      </left>
      <right/>
      <top style="thin">
        <color theme="4" tint="0.39997558519241921"/>
      </top>
      <bottom/>
      <diagonal/>
    </border>
    <border>
      <left style="medium">
        <color theme="4" tint="0.39991454817346722"/>
      </left>
      <right style="thin">
        <color theme="4" tint="0.39994506668294322"/>
      </right>
      <top style="thin">
        <color theme="4" tint="0.39997558519241921"/>
      </top>
      <bottom/>
      <diagonal/>
    </border>
    <border>
      <left style="thin">
        <color theme="4" tint="0.39994506668294322"/>
      </left>
      <right style="thin">
        <color theme="4" tint="0.39994506668294322"/>
      </right>
      <top style="thin">
        <color theme="4" tint="0.39997558519241921"/>
      </top>
      <bottom style="thin">
        <color theme="4" tint="0.39994506668294322"/>
      </bottom>
      <diagonal/>
    </border>
    <border>
      <left style="thin">
        <color theme="4" tint="0.39994506668294322"/>
      </left>
      <right style="medium">
        <color theme="4" tint="0.39988402966399123"/>
      </right>
      <top style="thin">
        <color theme="4" tint="0.39997558519241921"/>
      </top>
      <bottom style="thin">
        <color theme="4" tint="0.39994506668294322"/>
      </bottom>
      <diagonal/>
    </border>
    <border>
      <left style="medium">
        <color theme="4" tint="0.39991454817346722"/>
      </left>
      <right style="medium">
        <color theme="4" tint="0.39991454817346722"/>
      </right>
      <top style="thin">
        <color theme="4" tint="0.39997558519241921"/>
      </top>
      <bottom style="thin">
        <color theme="4" tint="0.39994506668294322"/>
      </bottom>
      <diagonal/>
    </border>
    <border>
      <left style="medium">
        <color theme="4" tint="0.39991454817346722"/>
      </left>
      <right style="thin">
        <color theme="4" tint="0.39994506668294322"/>
      </right>
      <top style="thin">
        <color theme="4" tint="0.39997558519241921"/>
      </top>
      <bottom style="thin">
        <color theme="4" tint="0.39994506668294322"/>
      </bottom>
      <diagonal/>
    </border>
    <border>
      <left style="thin">
        <color theme="4" tint="0.39994506668294322"/>
      </left>
      <right style="medium">
        <color theme="4" tint="0.39991454817346722"/>
      </right>
      <top style="thin">
        <color theme="4" tint="0.39997558519241921"/>
      </top>
      <bottom style="thin">
        <color theme="4" tint="0.39994506668294322"/>
      </bottom>
      <diagonal/>
    </border>
  </borders>
  <cellStyleXfs count="7">
    <xf numFmtId="0" fontId="0" fillId="0" borderId="0"/>
    <xf numFmtId="42" fontId="2" fillId="0" borderId="0" applyFont="0" applyFill="0" applyBorder="0" applyAlignment="0" applyProtection="0"/>
    <xf numFmtId="9" fontId="2" fillId="0" borderId="0" applyFont="0" applyFill="0" applyBorder="0" applyAlignment="0" applyProtection="0"/>
    <xf numFmtId="0" fontId="3" fillId="6"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cellStyleXfs>
  <cellXfs count="315">
    <xf numFmtId="0" fontId="0" fillId="0" borderId="0" xfId="0"/>
    <xf numFmtId="0" fontId="0" fillId="0" borderId="0" xfId="0" applyAlignment="1">
      <alignment horizontal="left" vertical="center"/>
    </xf>
    <xf numFmtId="0" fontId="0" fillId="2" borderId="2" xfId="0" applyFill="1" applyBorder="1" applyAlignment="1">
      <alignment vertical="center"/>
    </xf>
    <xf numFmtId="0" fontId="0" fillId="2" borderId="0" xfId="0" applyFill="1" applyAlignment="1">
      <alignment vertical="center"/>
    </xf>
    <xf numFmtId="0" fontId="3" fillId="6" borderId="0" xfId="3" applyAlignment="1">
      <alignment horizontal="center"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5" xfId="0" applyFill="1" applyBorder="1" applyAlignment="1">
      <alignment vertical="center"/>
    </xf>
    <xf numFmtId="0" fontId="0" fillId="2" borderId="25" xfId="0" applyFill="1" applyBorder="1" applyAlignment="1">
      <alignment vertical="center" wrapText="1"/>
    </xf>
    <xf numFmtId="9" fontId="0" fillId="2" borderId="13" xfId="2" applyFont="1" applyFill="1" applyBorder="1" applyAlignment="1" applyProtection="1">
      <alignment horizontal="center" vertical="center"/>
      <protection locked="0"/>
    </xf>
    <xf numFmtId="9" fontId="0" fillId="2" borderId="12" xfId="0" applyNumberFormat="1" applyFill="1" applyBorder="1" applyAlignment="1" applyProtection="1">
      <alignment horizontal="center" vertical="center"/>
      <protection locked="0"/>
    </xf>
    <xf numFmtId="9" fontId="0" fillId="2" borderId="13" xfId="2" applyFont="1" applyFill="1" applyBorder="1" applyAlignment="1" applyProtection="1">
      <alignment horizontal="center" vertical="center"/>
    </xf>
    <xf numFmtId="9" fontId="0" fillId="2" borderId="12" xfId="0" applyNumberFormat="1" applyFill="1" applyBorder="1" applyAlignment="1">
      <alignment horizontal="center" vertical="center"/>
    </xf>
    <xf numFmtId="0" fontId="0" fillId="2" borderId="0" xfId="0" applyFill="1" applyProtection="1">
      <protection locked="0"/>
    </xf>
    <xf numFmtId="0" fontId="0" fillId="0" borderId="0" xfId="0" applyProtection="1">
      <protection locked="0"/>
    </xf>
    <xf numFmtId="0" fontId="1" fillId="4" borderId="25" xfId="0" applyFont="1" applyFill="1" applyBorder="1" applyAlignment="1" applyProtection="1">
      <alignment horizontal="right" vertical="center" wrapText="1"/>
      <protection locked="0"/>
    </xf>
    <xf numFmtId="0" fontId="1" fillId="2" borderId="0" xfId="0" applyFont="1" applyFill="1" applyAlignment="1" applyProtection="1">
      <alignment horizontal="center" vertical="center" wrapText="1"/>
      <protection locked="0"/>
    </xf>
    <xf numFmtId="0" fontId="1" fillId="2" borderId="28" xfId="0" applyFont="1" applyFill="1" applyBorder="1" applyAlignment="1" applyProtection="1">
      <alignment horizontal="center" vertical="center" wrapText="1"/>
      <protection locked="0"/>
    </xf>
    <xf numFmtId="0" fontId="1" fillId="10" borderId="38" xfId="0" applyFont="1" applyFill="1" applyBorder="1" applyAlignment="1" applyProtection="1">
      <alignment horizontal="center" vertical="center" wrapText="1"/>
      <protection locked="0"/>
    </xf>
    <xf numFmtId="0" fontId="1" fillId="7" borderId="38" xfId="0" applyFont="1" applyFill="1" applyBorder="1" applyAlignment="1" applyProtection="1">
      <alignment horizontal="center" vertical="center" wrapText="1"/>
      <protection locked="0"/>
    </xf>
    <xf numFmtId="0" fontId="1" fillId="8" borderId="28" xfId="0" applyFont="1" applyFill="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9" fontId="4" fillId="0" borderId="13" xfId="2" applyFont="1" applyBorder="1" applyAlignment="1" applyProtection="1">
      <alignment horizontal="center" vertical="center" wrapText="1"/>
      <protection locked="0"/>
    </xf>
    <xf numFmtId="0" fontId="0" fillId="0" borderId="12" xfId="0" applyBorder="1" applyAlignment="1" applyProtection="1">
      <alignment horizontal="right" vertical="center"/>
      <protection locked="0"/>
    </xf>
    <xf numFmtId="42" fontId="0" fillId="0" borderId="4" xfId="1" applyFont="1" applyBorder="1" applyAlignment="1" applyProtection="1">
      <alignment horizontal="right" vertical="center"/>
      <protection locked="0"/>
    </xf>
    <xf numFmtId="9" fontId="0" fillId="0" borderId="4" xfId="2"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42" fontId="0" fillId="0" borderId="45" xfId="1" applyFont="1" applyBorder="1" applyAlignment="1" applyProtection="1">
      <alignment horizontal="right" vertical="center"/>
      <protection locked="0"/>
    </xf>
    <xf numFmtId="0" fontId="4" fillId="0" borderId="6" xfId="0" applyFont="1" applyBorder="1" applyAlignment="1" applyProtection="1">
      <alignment horizontal="left" vertical="center" wrapText="1"/>
      <protection locked="0"/>
    </xf>
    <xf numFmtId="0" fontId="0" fillId="0" borderId="0" xfId="0" applyAlignment="1" applyProtection="1">
      <alignment wrapText="1"/>
      <protection locked="0"/>
    </xf>
    <xf numFmtId="0" fontId="1" fillId="9" borderId="28" xfId="0" applyFont="1" applyFill="1" applyBorder="1" applyAlignment="1" applyProtection="1">
      <alignment horizontal="center" vertical="center" wrapText="1"/>
      <protection locked="0"/>
    </xf>
    <xf numFmtId="0" fontId="1" fillId="11" borderId="28" xfId="0" applyFont="1" applyFill="1" applyBorder="1" applyAlignment="1" applyProtection="1">
      <alignment horizontal="center" vertical="center" wrapText="1"/>
      <protection locked="0"/>
    </xf>
    <xf numFmtId="0" fontId="1" fillId="2" borderId="38" xfId="0" applyFont="1" applyFill="1" applyBorder="1" applyAlignment="1" applyProtection="1">
      <alignment horizontal="center" vertical="center" wrapText="1"/>
      <protection locked="0"/>
    </xf>
    <xf numFmtId="0" fontId="1" fillId="4" borderId="49" xfId="0" applyFont="1" applyFill="1" applyBorder="1" applyAlignment="1" applyProtection="1">
      <alignment horizontal="right" vertical="center" wrapText="1"/>
      <protection locked="0"/>
    </xf>
    <xf numFmtId="164" fontId="1" fillId="5" borderId="0" xfId="4" applyNumberFormat="1" applyFont="1" applyFill="1" applyBorder="1" applyAlignment="1" applyProtection="1">
      <alignment horizontal="center" wrapText="1"/>
      <protection locked="0"/>
    </xf>
    <xf numFmtId="164" fontId="0" fillId="0" borderId="0" xfId="4" applyNumberFormat="1" applyFont="1" applyAlignment="1" applyProtection="1">
      <alignment horizontal="center"/>
      <protection locked="0"/>
    </xf>
    <xf numFmtId="9" fontId="0" fillId="0" borderId="0" xfId="2" applyFont="1" applyProtection="1">
      <protection locked="0"/>
    </xf>
    <xf numFmtId="164" fontId="1" fillId="4" borderId="49" xfId="4" applyNumberFormat="1" applyFont="1" applyFill="1" applyBorder="1" applyAlignment="1" applyProtection="1">
      <alignment horizontal="right" vertical="center" wrapText="1"/>
      <protection locked="0"/>
    </xf>
    <xf numFmtId="164" fontId="1" fillId="8" borderId="28" xfId="4" applyNumberFormat="1" applyFont="1" applyFill="1" applyBorder="1" applyAlignment="1" applyProtection="1">
      <alignment horizontal="center" vertical="center" wrapText="1"/>
      <protection locked="0"/>
    </xf>
    <xf numFmtId="164" fontId="0" fillId="0" borderId="12" xfId="4" applyNumberFormat="1" applyFont="1" applyBorder="1" applyAlignment="1" applyProtection="1">
      <alignment horizontal="right" vertical="center"/>
      <protection locked="0"/>
    </xf>
    <xf numFmtId="164" fontId="0" fillId="0" borderId="0" xfId="4" applyNumberFormat="1" applyFont="1" applyProtection="1">
      <protection locked="0"/>
    </xf>
    <xf numFmtId="164" fontId="1" fillId="4" borderId="50" xfId="4" applyNumberFormat="1" applyFont="1" applyFill="1" applyBorder="1" applyAlignment="1" applyProtection="1">
      <alignment horizontal="right" vertical="center" wrapText="1"/>
      <protection locked="0"/>
    </xf>
    <xf numFmtId="0" fontId="0" fillId="12" borderId="0" xfId="0" applyFill="1" applyAlignment="1" applyProtection="1">
      <alignment wrapText="1"/>
      <protection locked="0"/>
    </xf>
    <xf numFmtId="0" fontId="5" fillId="12" borderId="53" xfId="0" applyFont="1" applyFill="1" applyBorder="1" applyAlignment="1" applyProtection="1">
      <alignment horizontal="center" vertical="center" wrapText="1"/>
      <protection locked="0"/>
    </xf>
    <xf numFmtId="9" fontId="4" fillId="13" borderId="13" xfId="2" applyFont="1" applyFill="1" applyBorder="1" applyAlignment="1" applyProtection="1">
      <alignment horizontal="center" vertical="center" wrapText="1"/>
      <protection locked="0"/>
    </xf>
    <xf numFmtId="164" fontId="4" fillId="13" borderId="23" xfId="4" applyNumberFormat="1" applyFont="1" applyFill="1" applyBorder="1" applyAlignment="1" applyProtection="1">
      <alignment horizontal="center" vertical="center" wrapText="1"/>
      <protection locked="0"/>
    </xf>
    <xf numFmtId="164" fontId="4" fillId="13" borderId="27" xfId="4" applyNumberFormat="1" applyFont="1" applyFill="1" applyBorder="1" applyAlignment="1" applyProtection="1">
      <alignment horizontal="center" vertical="center" wrapText="1"/>
      <protection locked="0"/>
    </xf>
    <xf numFmtId="164" fontId="4" fillId="13" borderId="24" xfId="4" applyNumberFormat="1" applyFont="1" applyFill="1" applyBorder="1" applyAlignment="1" applyProtection="1">
      <alignment horizontal="center" vertical="center" wrapText="1"/>
      <protection locked="0"/>
    </xf>
    <xf numFmtId="9" fontId="4" fillId="13" borderId="1" xfId="2" applyFont="1" applyFill="1" applyBorder="1" applyAlignment="1" applyProtection="1">
      <alignment horizontal="center" vertical="center" wrapText="1"/>
      <protection locked="0"/>
    </xf>
    <xf numFmtId="9" fontId="4" fillId="13" borderId="2" xfId="2" applyFont="1" applyFill="1" applyBorder="1" applyAlignment="1" applyProtection="1">
      <alignment horizontal="center" vertical="center" wrapText="1"/>
      <protection locked="0"/>
    </xf>
    <xf numFmtId="9" fontId="4" fillId="13" borderId="6" xfId="2" applyFont="1" applyFill="1" applyBorder="1" applyAlignment="1" applyProtection="1">
      <alignment horizontal="center" vertical="center" wrapText="1"/>
      <protection locked="0"/>
    </xf>
    <xf numFmtId="0" fontId="4" fillId="13" borderId="4" xfId="0" applyFont="1" applyFill="1" applyBorder="1" applyAlignment="1" applyProtection="1">
      <alignment horizontal="left" vertical="center" wrapText="1"/>
      <protection locked="0"/>
    </xf>
    <xf numFmtId="164" fontId="4" fillId="13" borderId="26" xfId="4" applyNumberFormat="1" applyFont="1" applyFill="1" applyBorder="1" applyAlignment="1" applyProtection="1">
      <alignment horizontal="center" vertical="center" wrapText="1"/>
      <protection locked="0"/>
    </xf>
    <xf numFmtId="0" fontId="4" fillId="13" borderId="1" xfId="0" applyFont="1" applyFill="1" applyBorder="1" applyAlignment="1" applyProtection="1">
      <alignment horizontal="left" vertical="center" wrapText="1"/>
      <protection locked="0"/>
    </xf>
    <xf numFmtId="164" fontId="0" fillId="0" borderId="12" xfId="0" applyNumberFormat="1" applyBorder="1" applyAlignment="1" applyProtection="1">
      <alignment horizontal="right" vertical="center"/>
      <protection locked="0"/>
    </xf>
    <xf numFmtId="42" fontId="0" fillId="0" borderId="4" xfId="1" applyFont="1" applyFill="1" applyBorder="1" applyAlignment="1" applyProtection="1">
      <alignment horizontal="right" vertical="center"/>
      <protection locked="0"/>
    </xf>
    <xf numFmtId="164" fontId="4" fillId="0" borderId="26" xfId="4" applyNumberFormat="1" applyFont="1" applyFill="1" applyBorder="1" applyAlignment="1" applyProtection="1">
      <alignment horizontal="center" vertical="center" wrapText="1"/>
      <protection locked="0"/>
    </xf>
    <xf numFmtId="164" fontId="4" fillId="0" borderId="23" xfId="4" applyNumberFormat="1" applyFont="1" applyFill="1" applyBorder="1" applyAlignment="1" applyProtection="1">
      <alignment horizontal="center" vertical="center" wrapText="1"/>
      <protection locked="0"/>
    </xf>
    <xf numFmtId="0" fontId="0" fillId="0" borderId="14" xfId="0" applyBorder="1" applyAlignment="1" applyProtection="1">
      <alignment horizontal="right" vertical="center"/>
      <protection locked="0"/>
    </xf>
    <xf numFmtId="42" fontId="0" fillId="0" borderId="1" xfId="1" applyFont="1" applyFill="1" applyBorder="1" applyAlignment="1" applyProtection="1">
      <alignment horizontal="right" vertical="center"/>
      <protection locked="0"/>
    </xf>
    <xf numFmtId="6" fontId="0" fillId="0" borderId="4" xfId="1" applyNumberFormat="1" applyFont="1" applyFill="1" applyBorder="1" applyAlignment="1" applyProtection="1">
      <alignment horizontal="right" vertical="center"/>
      <protection locked="0"/>
    </xf>
    <xf numFmtId="164" fontId="4" fillId="0" borderId="27" xfId="4" applyNumberFormat="1" applyFont="1" applyFill="1" applyBorder="1" applyAlignment="1" applyProtection="1">
      <alignment horizontal="center" vertical="center" wrapText="1"/>
      <protection locked="0"/>
    </xf>
    <xf numFmtId="164" fontId="4" fillId="0" borderId="24" xfId="4" applyNumberFormat="1" applyFont="1" applyFill="1" applyBorder="1" applyAlignment="1" applyProtection="1">
      <alignment horizontal="center" vertical="center" wrapText="1"/>
      <protection locked="0"/>
    </xf>
    <xf numFmtId="0" fontId="0" fillId="0" borderId="15" xfId="0" applyBorder="1" applyAlignment="1" applyProtection="1">
      <alignment horizontal="right" vertical="center"/>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3" fillId="14" borderId="4" xfId="0" applyFont="1" applyFill="1" applyBorder="1" applyAlignment="1" applyProtection="1">
      <alignment horizontal="center" vertical="center" wrapText="1"/>
      <protection locked="0"/>
    </xf>
    <xf numFmtId="0" fontId="4" fillId="14" borderId="1" xfId="0" applyFont="1" applyFill="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164" fontId="4" fillId="0" borderId="26" xfId="4" applyNumberFormat="1" applyFont="1" applyBorder="1" applyAlignment="1" applyProtection="1">
      <alignment horizontal="center" vertical="center" wrapText="1"/>
      <protection locked="0"/>
    </xf>
    <xf numFmtId="0" fontId="4" fillId="14" borderId="4" xfId="0" applyFont="1" applyFill="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9" fontId="4" fillId="0" borderId="1" xfId="2" applyFont="1" applyBorder="1" applyAlignment="1" applyProtection="1">
      <alignment horizontal="center" vertical="center" wrapText="1"/>
      <protection locked="0"/>
    </xf>
    <xf numFmtId="164" fontId="4" fillId="0" borderId="23" xfId="4" applyNumberFormat="1" applyFont="1" applyBorder="1" applyAlignment="1" applyProtection="1">
      <alignment horizontal="center" vertical="center" wrapText="1"/>
      <protection locked="0"/>
    </xf>
    <xf numFmtId="0" fontId="15" fillId="0" borderId="0" xfId="0" applyFont="1"/>
    <xf numFmtId="1" fontId="0" fillId="0" borderId="0" xfId="0" applyNumberFormat="1" applyProtection="1">
      <protection locked="0"/>
    </xf>
    <xf numFmtId="9" fontId="4" fillId="0" borderId="1" xfId="2" applyFont="1" applyBorder="1" applyAlignment="1" applyProtection="1">
      <alignment horizontal="left" vertical="center" wrapText="1"/>
      <protection locked="0"/>
    </xf>
    <xf numFmtId="42" fontId="0" fillId="0" borderId="1" xfId="1" applyFont="1" applyBorder="1" applyAlignment="1" applyProtection="1">
      <alignment horizontal="right" vertical="center"/>
      <protection locked="0"/>
    </xf>
    <xf numFmtId="0" fontId="0" fillId="0" borderId="1"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165" fontId="0" fillId="0" borderId="1" xfId="2" applyNumberFormat="1" applyFont="1" applyFill="1" applyBorder="1" applyAlignment="1" applyProtection="1">
      <alignment horizontal="center" vertical="center" wrapText="1"/>
      <protection locked="0"/>
    </xf>
    <xf numFmtId="9" fontId="0" fillId="0" borderId="13" xfId="2" applyFont="1" applyBorder="1" applyAlignment="1" applyProtection="1">
      <alignment horizontal="center" vertical="center" wrapText="1"/>
      <protection locked="0"/>
    </xf>
    <xf numFmtId="164" fontId="0" fillId="0" borderId="23" xfId="4" applyNumberFormat="1" applyFont="1" applyFill="1" applyBorder="1" applyAlignment="1" applyProtection="1">
      <alignment horizontal="center" vertical="center" wrapText="1"/>
      <protection locked="0"/>
    </xf>
    <xf numFmtId="164" fontId="0" fillId="0" borderId="23" xfId="4" applyNumberFormat="1" applyFont="1" applyBorder="1" applyAlignment="1" applyProtection="1">
      <alignment horizontal="center" vertical="center" wrapText="1"/>
      <protection locked="0"/>
    </xf>
    <xf numFmtId="165" fontId="0" fillId="2" borderId="13" xfId="2" applyNumberFormat="1" applyFont="1" applyFill="1" applyBorder="1" applyAlignment="1" applyProtection="1">
      <alignment horizontal="center" vertical="center"/>
    </xf>
    <xf numFmtId="0" fontId="0" fillId="0" borderId="12" xfId="0" applyBorder="1" applyAlignment="1" applyProtection="1">
      <alignment horizontal="center" vertical="center" wrapText="1"/>
      <protection locked="0"/>
    </xf>
    <xf numFmtId="164" fontId="0" fillId="0" borderId="4" xfId="2" applyNumberFormat="1" applyFont="1" applyBorder="1" applyAlignment="1" applyProtection="1">
      <alignment horizontal="center" vertical="center"/>
      <protection locked="0"/>
    </xf>
    <xf numFmtId="164" fontId="0" fillId="0" borderId="26" xfId="4" applyNumberFormat="1" applyFont="1" applyBorder="1" applyAlignment="1" applyProtection="1">
      <alignment horizontal="center" vertical="center" wrapText="1"/>
      <protection locked="0"/>
    </xf>
    <xf numFmtId="164" fontId="0" fillId="0" borderId="12" xfId="4" applyNumberFormat="1" applyFont="1" applyFill="1" applyBorder="1" applyAlignment="1" applyProtection="1">
      <alignment horizontal="right" vertical="center"/>
      <protection locked="0"/>
    </xf>
    <xf numFmtId="165" fontId="0" fillId="0" borderId="13" xfId="2" applyNumberFormat="1" applyFont="1" applyBorder="1" applyAlignment="1" applyProtection="1">
      <alignment horizontal="center" vertical="center" wrapText="1"/>
      <protection locked="0"/>
    </xf>
    <xf numFmtId="0" fontId="16" fillId="14" borderId="1" xfId="0" applyFont="1" applyFill="1" applyBorder="1" applyAlignment="1" applyProtection="1">
      <alignment horizontal="left" vertical="center" wrapText="1"/>
      <protection locked="0"/>
    </xf>
    <xf numFmtId="164" fontId="4" fillId="0" borderId="27" xfId="4" applyNumberFormat="1" applyFont="1" applyBorder="1" applyAlignment="1" applyProtection="1">
      <alignment horizontal="center" vertical="center" wrapText="1"/>
      <protection locked="0"/>
    </xf>
    <xf numFmtId="9" fontId="0" fillId="0" borderId="4" xfId="2" applyFont="1" applyBorder="1" applyAlignment="1" applyProtection="1">
      <alignment horizontal="center" vertical="center" wrapText="1"/>
      <protection locked="0"/>
    </xf>
    <xf numFmtId="164" fontId="0" fillId="0" borderId="12" xfId="4" applyNumberFormat="1" applyFont="1" applyBorder="1" applyAlignment="1" applyProtection="1">
      <alignment horizontal="center" vertical="center"/>
      <protection locked="0"/>
    </xf>
    <xf numFmtId="164" fontId="4" fillId="0" borderId="27" xfId="4" applyNumberFormat="1" applyFont="1" applyBorder="1" applyAlignment="1" applyProtection="1">
      <alignment vertical="center" wrapText="1"/>
      <protection locked="0"/>
    </xf>
    <xf numFmtId="42" fontId="0" fillId="0" borderId="8" xfId="1" applyFont="1" applyBorder="1" applyAlignment="1" applyProtection="1">
      <alignment vertical="center"/>
      <protection locked="0"/>
    </xf>
    <xf numFmtId="0" fontId="4" fillId="14" borderId="4" xfId="0" applyFont="1" applyFill="1" applyBorder="1" applyAlignment="1" applyProtection="1">
      <alignment vertical="center" wrapText="1"/>
      <protection locked="0"/>
    </xf>
    <xf numFmtId="164" fontId="4" fillId="0" borderId="57" xfId="4" applyNumberFormat="1" applyFont="1" applyBorder="1" applyAlignment="1" applyProtection="1">
      <alignment vertical="center" wrapText="1"/>
      <protection locked="0"/>
    </xf>
    <xf numFmtId="0" fontId="4" fillId="14" borderId="2" xfId="0" applyFont="1" applyFill="1" applyBorder="1" applyAlignment="1" applyProtection="1">
      <alignment horizontal="left" vertical="center" wrapText="1"/>
      <protection locked="0"/>
    </xf>
    <xf numFmtId="164" fontId="4" fillId="0" borderId="58" xfId="4" applyNumberFormat="1" applyFont="1" applyBorder="1" applyAlignment="1" applyProtection="1">
      <alignment horizontal="center" vertical="center" wrapText="1"/>
      <protection locked="0"/>
    </xf>
    <xf numFmtId="0" fontId="4" fillId="14" borderId="6" xfId="0" applyFont="1" applyFill="1" applyBorder="1" applyAlignment="1" applyProtection="1">
      <alignment horizontal="left" vertical="center" wrapText="1"/>
      <protection locked="0"/>
    </xf>
    <xf numFmtId="164" fontId="10" fillId="0" borderId="12" xfId="4" applyNumberFormat="1"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164" fontId="0" fillId="0" borderId="26" xfId="5" applyNumberFormat="1" applyFont="1" applyBorder="1" applyAlignment="1" applyProtection="1">
      <alignment horizontal="center" vertical="center" wrapText="1"/>
      <protection locked="0"/>
    </xf>
    <xf numFmtId="42" fontId="0" fillId="0" borderId="4" xfId="6" applyFont="1" applyBorder="1" applyAlignment="1" applyProtection="1">
      <alignment horizontal="right" vertical="center"/>
      <protection locked="0"/>
    </xf>
    <xf numFmtId="3" fontId="0" fillId="0" borderId="12" xfId="0" applyNumberFormat="1" applyBorder="1" applyAlignment="1" applyProtection="1">
      <alignment horizontal="right" vertical="center"/>
      <protection locked="0"/>
    </xf>
    <xf numFmtId="164" fontId="0" fillId="0" borderId="12" xfId="5" applyNumberFormat="1" applyFont="1" applyBorder="1" applyAlignment="1" applyProtection="1">
      <alignment horizontal="right" vertical="center"/>
      <protection locked="0"/>
    </xf>
    <xf numFmtId="164" fontId="12" fillId="0" borderId="4" xfId="2" applyNumberFormat="1" applyFont="1" applyBorder="1" applyAlignment="1" applyProtection="1">
      <alignment horizontal="center" vertical="center"/>
      <protection locked="0"/>
    </xf>
    <xf numFmtId="0" fontId="17" fillId="15" borderId="59" xfId="0" applyFont="1" applyFill="1" applyBorder="1" applyAlignment="1">
      <alignment horizontal="center" vertical="center"/>
    </xf>
    <xf numFmtId="0" fontId="17" fillId="15" borderId="60" xfId="0" applyFont="1" applyFill="1" applyBorder="1" applyAlignment="1">
      <alignment horizontal="center" vertical="center"/>
    </xf>
    <xf numFmtId="0" fontId="18" fillId="0" borderId="59" xfId="0" applyFont="1" applyBorder="1" applyAlignment="1">
      <alignment vertical="center"/>
    </xf>
    <xf numFmtId="166" fontId="12" fillId="0" borderId="61" xfId="0" applyNumberFormat="1" applyFont="1" applyBorder="1" applyAlignment="1">
      <alignment horizontal="center" vertical="center"/>
    </xf>
    <xf numFmtId="166" fontId="12" fillId="0" borderId="62" xfId="0" applyNumberFormat="1" applyFont="1" applyBorder="1" applyAlignment="1">
      <alignment horizontal="center" vertical="center"/>
    </xf>
    <xf numFmtId="3" fontId="0" fillId="0" borderId="0" xfId="0" applyNumberFormat="1" applyProtection="1">
      <protection locked="0"/>
    </xf>
    <xf numFmtId="0" fontId="18" fillId="0" borderId="61" xfId="0" applyFont="1" applyBorder="1" applyAlignment="1">
      <alignment vertical="center"/>
    </xf>
    <xf numFmtId="43" fontId="0" fillId="0" borderId="0" xfId="4" applyFont="1" applyProtection="1">
      <protection locked="0"/>
    </xf>
    <xf numFmtId="3" fontId="12" fillId="0" borderId="61" xfId="0" applyNumberFormat="1" applyFont="1" applyBorder="1" applyAlignment="1">
      <alignment horizontal="center" vertical="center"/>
    </xf>
    <xf numFmtId="3" fontId="18" fillId="0" borderId="62" xfId="0" applyNumberFormat="1" applyFont="1" applyBorder="1" applyAlignment="1">
      <alignment horizontal="center" vertical="center"/>
    </xf>
    <xf numFmtId="164" fontId="1" fillId="4" borderId="49" xfId="4" applyNumberFormat="1" applyFont="1" applyFill="1" applyBorder="1" applyAlignment="1" applyProtection="1">
      <alignment horizontal="center" vertical="center" wrapText="1"/>
      <protection locked="0"/>
    </xf>
    <xf numFmtId="9" fontId="4" fillId="0" borderId="13" xfId="2" applyFont="1" applyBorder="1" applyAlignment="1" applyProtection="1">
      <alignment horizontal="left" vertical="center" wrapText="1"/>
      <protection locked="0"/>
    </xf>
    <xf numFmtId="164" fontId="4" fillId="9" borderId="23" xfId="4" applyNumberFormat="1" applyFont="1" applyFill="1" applyBorder="1" applyAlignment="1" applyProtection="1">
      <alignment horizontal="center" vertical="center" wrapText="1"/>
      <protection locked="0"/>
    </xf>
    <xf numFmtId="42" fontId="0" fillId="9" borderId="4" xfId="1" applyFont="1" applyFill="1" applyBorder="1" applyAlignment="1" applyProtection="1">
      <alignment horizontal="right" vertical="center"/>
      <protection locked="0"/>
    </xf>
    <xf numFmtId="0" fontId="0" fillId="9" borderId="12" xfId="0" applyFill="1" applyBorder="1" applyAlignment="1" applyProtection="1">
      <alignment horizontal="right" vertical="center"/>
      <protection locked="0"/>
    </xf>
    <xf numFmtId="42" fontId="0" fillId="9" borderId="1" xfId="1" applyFont="1" applyFill="1" applyBorder="1" applyAlignment="1" applyProtection="1">
      <alignment horizontal="right" vertical="center"/>
      <protection locked="0"/>
    </xf>
    <xf numFmtId="0" fontId="0" fillId="9" borderId="14" xfId="0" applyFill="1" applyBorder="1" applyAlignment="1" applyProtection="1">
      <alignment horizontal="right" vertical="center"/>
      <protection locked="0"/>
    </xf>
    <xf numFmtId="164" fontId="0" fillId="0" borderId="0" xfId="0" applyNumberFormat="1" applyProtection="1">
      <protection locked="0"/>
    </xf>
    <xf numFmtId="42" fontId="0" fillId="0" borderId="0" xfId="0" applyNumberFormat="1" applyProtection="1">
      <protection locked="0"/>
    </xf>
    <xf numFmtId="164" fontId="4" fillId="0" borderId="12" xfId="4" applyNumberFormat="1" applyFont="1" applyBorder="1" applyAlignment="1" applyProtection="1">
      <alignment horizontal="right" vertical="center"/>
      <protection locked="0"/>
    </xf>
    <xf numFmtId="42" fontId="4" fillId="0" borderId="4" xfId="1" applyFont="1" applyBorder="1" applyAlignment="1" applyProtection="1">
      <alignment horizontal="right" vertical="center"/>
      <protection locked="0"/>
    </xf>
    <xf numFmtId="42" fontId="0" fillId="0" borderId="12" xfId="0" applyNumberFormat="1" applyBorder="1" applyAlignment="1" applyProtection="1">
      <alignment horizontal="right" vertical="center"/>
      <protection locked="0"/>
    </xf>
    <xf numFmtId="8" fontId="0" fillId="0" borderId="4" xfId="2" applyNumberFormat="1" applyFont="1" applyBorder="1" applyAlignment="1" applyProtection="1">
      <alignment horizontal="center" vertical="center"/>
      <protection locked="0"/>
    </xf>
    <xf numFmtId="165" fontId="0" fillId="0" borderId="0" xfId="0" applyNumberFormat="1" applyProtection="1">
      <protection locked="0"/>
    </xf>
    <xf numFmtId="164" fontId="4" fillId="9" borderId="1" xfId="4" applyNumberFormat="1" applyFont="1" applyFill="1" applyBorder="1" applyAlignment="1" applyProtection="1">
      <alignment horizontal="center" vertical="center" wrapText="1"/>
      <protection locked="0"/>
    </xf>
    <xf numFmtId="167" fontId="4" fillId="9" borderId="1" xfId="2" applyNumberFormat="1" applyFont="1" applyFill="1" applyBorder="1" applyAlignment="1" applyProtection="1">
      <alignment horizontal="center" vertical="center" wrapText="1"/>
      <protection locked="0"/>
    </xf>
    <xf numFmtId="164" fontId="0" fillId="9" borderId="14" xfId="4" applyNumberFormat="1" applyFont="1" applyFill="1" applyBorder="1" applyAlignment="1" applyProtection="1">
      <alignment horizontal="right" vertical="center"/>
      <protection locked="0"/>
    </xf>
    <xf numFmtId="168" fontId="2" fillId="9" borderId="23" xfId="5" applyNumberFormat="1" applyFont="1" applyFill="1" applyBorder="1" applyAlignment="1" applyProtection="1">
      <alignment horizontal="center" vertical="center" wrapText="1"/>
      <protection locked="0"/>
    </xf>
    <xf numFmtId="9" fontId="0" fillId="0" borderId="4" xfId="2" applyFont="1" applyFill="1" applyBorder="1" applyAlignment="1" applyProtection="1">
      <alignment horizontal="center" vertical="center"/>
      <protection locked="0"/>
    </xf>
    <xf numFmtId="9" fontId="4" fillId="0" borderId="2" xfId="2" applyFont="1" applyBorder="1" applyAlignment="1" applyProtection="1">
      <alignment horizontal="center" vertical="center" wrapText="1"/>
      <protection locked="0"/>
    </xf>
    <xf numFmtId="164" fontId="4" fillId="9" borderId="27" xfId="4" applyNumberFormat="1" applyFont="1" applyFill="1" applyBorder="1" applyAlignment="1" applyProtection="1">
      <alignment horizontal="center" vertical="center" wrapText="1"/>
      <protection locked="0"/>
    </xf>
    <xf numFmtId="42" fontId="0" fillId="9" borderId="4" xfId="1" applyFont="1" applyFill="1" applyBorder="1" applyAlignment="1" applyProtection="1">
      <alignment horizontal="center" vertical="center"/>
      <protection locked="0"/>
    </xf>
    <xf numFmtId="0" fontId="0" fillId="9" borderId="14" xfId="0" applyFill="1" applyBorder="1" applyAlignment="1" applyProtection="1">
      <alignment horizontal="center" vertical="center"/>
      <protection locked="0"/>
    </xf>
    <xf numFmtId="42" fontId="0" fillId="9" borderId="1" xfId="1" applyFont="1" applyFill="1" applyBorder="1" applyAlignment="1" applyProtection="1">
      <alignment horizontal="center" vertical="center"/>
      <protection locked="0"/>
    </xf>
    <xf numFmtId="164" fontId="4" fillId="9" borderId="26" xfId="4" applyNumberFormat="1" applyFont="1" applyFill="1" applyBorder="1" applyAlignment="1" applyProtection="1">
      <alignment horizontal="center" vertical="center" wrapText="1"/>
      <protection locked="0"/>
    </xf>
    <xf numFmtId="9" fontId="4" fillId="0" borderId="63" xfId="2" applyFont="1" applyBorder="1" applyAlignment="1" applyProtection="1">
      <alignment horizontal="center" vertical="center" wrapText="1"/>
      <protection locked="0"/>
    </xf>
    <xf numFmtId="9" fontId="4" fillId="0" borderId="64" xfId="2"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0" fillId="12" borderId="65" xfId="0" applyFont="1" applyFill="1" applyBorder="1" applyAlignment="1" applyProtection="1">
      <alignment horizontal="center" vertical="center" wrapText="1"/>
      <protection locked="0"/>
    </xf>
    <xf numFmtId="0" fontId="10" fillId="0" borderId="65" xfId="0" applyFont="1" applyBorder="1" applyAlignment="1" applyProtection="1">
      <alignment horizontal="center" vertical="center" wrapText="1"/>
      <protection locked="0"/>
    </xf>
    <xf numFmtId="0" fontId="0" fillId="0" borderId="12" xfId="0" applyBorder="1" applyAlignment="1" applyProtection="1">
      <alignment horizontal="left" vertical="center"/>
      <protection locked="0"/>
    </xf>
    <xf numFmtId="9" fontId="4" fillId="0" borderId="69" xfId="2" applyFont="1" applyBorder="1" applyAlignment="1" applyProtection="1">
      <alignment horizontal="center" vertical="center" wrapText="1"/>
      <protection locked="0"/>
    </xf>
    <xf numFmtId="9" fontId="4" fillId="0" borderId="69" xfId="2" applyFont="1" applyFill="1" applyBorder="1" applyAlignment="1" applyProtection="1">
      <alignment horizontal="center" vertical="center" wrapText="1"/>
      <protection locked="0"/>
    </xf>
    <xf numFmtId="9" fontId="0" fillId="0" borderId="13" xfId="2" applyFont="1" applyFill="1" applyBorder="1" applyAlignment="1" applyProtection="1">
      <alignment horizontal="center" vertical="center"/>
      <protection locked="0"/>
    </xf>
    <xf numFmtId="9" fontId="0" fillId="0" borderId="12" xfId="0" applyNumberFormat="1" applyBorder="1" applyAlignment="1" applyProtection="1">
      <alignment horizontal="center" vertical="center"/>
      <protection locked="0"/>
    </xf>
    <xf numFmtId="42" fontId="0" fillId="0" borderId="1" xfId="1" applyFont="1" applyBorder="1" applyAlignment="1" applyProtection="1">
      <alignment horizontal="right" vertical="center" wrapText="1"/>
      <protection locked="0"/>
    </xf>
    <xf numFmtId="10" fontId="0" fillId="2" borderId="13" xfId="2" applyNumberFormat="1" applyFont="1" applyFill="1" applyBorder="1" applyAlignment="1" applyProtection="1">
      <alignment horizontal="center" vertical="center"/>
    </xf>
    <xf numFmtId="169" fontId="0" fillId="2" borderId="13" xfId="2" applyNumberFormat="1" applyFont="1" applyFill="1" applyBorder="1" applyAlignment="1" applyProtection="1">
      <alignment horizontal="center" vertical="center"/>
      <protection locked="0"/>
    </xf>
    <xf numFmtId="165" fontId="0" fillId="2" borderId="12" xfId="0" applyNumberFormat="1" applyFill="1" applyBorder="1" applyAlignment="1" applyProtection="1">
      <alignment horizontal="center" vertical="center"/>
      <protection locked="0"/>
    </xf>
    <xf numFmtId="10" fontId="0" fillId="2" borderId="12" xfId="0" applyNumberFormat="1" applyFill="1" applyBorder="1" applyAlignment="1" applyProtection="1">
      <alignment horizontal="center" vertical="center"/>
      <protection locked="0"/>
    </xf>
    <xf numFmtId="0" fontId="0" fillId="0" borderId="12" xfId="0" applyBorder="1" applyAlignment="1" applyProtection="1">
      <alignment horizontal="left" vertical="center" wrapText="1"/>
      <protection locked="0"/>
    </xf>
    <xf numFmtId="0" fontId="20" fillId="0" borderId="0" xfId="0" applyFont="1" applyAlignment="1">
      <alignment vertical="top" wrapText="1"/>
    </xf>
    <xf numFmtId="164" fontId="4" fillId="0" borderId="24" xfId="4" applyNumberFormat="1" applyFont="1" applyBorder="1" applyAlignment="1" applyProtection="1">
      <alignment horizontal="center" vertical="center" wrapText="1"/>
      <protection locked="0"/>
    </xf>
    <xf numFmtId="164" fontId="0" fillId="0" borderId="12" xfId="4" applyNumberFormat="1" applyFont="1" applyBorder="1" applyAlignment="1" applyProtection="1">
      <alignment horizontal="left" vertical="center" wrapText="1"/>
      <protection locked="0"/>
    </xf>
    <xf numFmtId="6" fontId="0" fillId="0" borderId="1" xfId="1" applyNumberFormat="1" applyFont="1" applyBorder="1" applyAlignment="1" applyProtection="1">
      <alignment horizontal="right" vertical="center"/>
      <protection locked="0"/>
    </xf>
    <xf numFmtId="42" fontId="0" fillId="0" borderId="45" xfId="1" applyFont="1" applyBorder="1" applyAlignment="1" applyProtection="1">
      <alignment horizontal="left" vertical="center"/>
      <protection locked="0"/>
    </xf>
    <xf numFmtId="42" fontId="0" fillId="0" borderId="45" xfId="1" applyFont="1" applyBorder="1" applyAlignment="1" applyProtection="1">
      <alignment horizontal="left" vertical="center" wrapText="1"/>
      <protection locked="0"/>
    </xf>
    <xf numFmtId="9" fontId="4" fillId="0" borderId="6" xfId="2" applyFont="1" applyBorder="1" applyAlignment="1" applyProtection="1">
      <alignment horizontal="center" vertical="center" wrapText="1"/>
      <protection locked="0"/>
    </xf>
    <xf numFmtId="42" fontId="0" fillId="0" borderId="6" xfId="1" applyFont="1" applyBorder="1" applyAlignment="1" applyProtection="1">
      <alignment horizontal="right" vertical="center"/>
      <protection locked="0"/>
    </xf>
    <xf numFmtId="42" fontId="0" fillId="0" borderId="45" xfId="1" applyFont="1" applyBorder="1" applyAlignment="1" applyProtection="1">
      <alignment horizontal="center" vertical="center" wrapText="1"/>
      <protection locked="0"/>
    </xf>
    <xf numFmtId="0" fontId="5" fillId="12" borderId="73" xfId="0" applyFont="1" applyFill="1" applyBorder="1" applyAlignment="1" applyProtection="1">
      <alignment horizontal="center" vertical="center" wrapText="1"/>
      <protection locked="0"/>
    </xf>
    <xf numFmtId="0" fontId="10" fillId="0" borderId="74" xfId="0" applyFont="1" applyBorder="1" applyAlignment="1" applyProtection="1">
      <alignment horizontal="center" vertical="center" wrapText="1"/>
      <protection locked="0"/>
    </xf>
    <xf numFmtId="0" fontId="0" fillId="0" borderId="28" xfId="0" applyBorder="1" applyAlignment="1" applyProtection="1">
      <alignment vertical="center" wrapText="1"/>
      <protection locked="0"/>
    </xf>
    <xf numFmtId="164" fontId="4" fillId="0" borderId="75" xfId="4" applyNumberFormat="1" applyFont="1" applyFill="1" applyBorder="1" applyAlignment="1" applyProtection="1">
      <alignment horizontal="center" vertical="center" wrapText="1"/>
      <protection locked="0"/>
    </xf>
    <xf numFmtId="6" fontId="0" fillId="0" borderId="1" xfId="1" applyNumberFormat="1" applyFont="1" applyFill="1" applyBorder="1" applyAlignment="1" applyProtection="1">
      <alignment horizontal="right" vertical="center"/>
      <protection locked="0"/>
    </xf>
    <xf numFmtId="164" fontId="4" fillId="0" borderId="76" xfId="4" applyNumberFormat="1" applyFont="1" applyBorder="1" applyAlignment="1" applyProtection="1">
      <alignment horizontal="left" vertical="center" wrapText="1"/>
      <protection locked="0"/>
    </xf>
    <xf numFmtId="164" fontId="4" fillId="0" borderId="75" xfId="4" applyNumberFormat="1" applyFont="1" applyBorder="1" applyAlignment="1" applyProtection="1">
      <alignment horizontal="center" vertical="center" wrapText="1"/>
      <protection locked="0"/>
    </xf>
    <xf numFmtId="0" fontId="4" fillId="0" borderId="68" xfId="0" applyFont="1" applyBorder="1" applyAlignment="1" applyProtection="1">
      <alignment horizontal="left" vertical="center" wrapText="1"/>
      <protection locked="0"/>
    </xf>
    <xf numFmtId="164" fontId="4" fillId="0" borderId="77" xfId="4" applyNumberFormat="1" applyFont="1" applyFill="1" applyBorder="1" applyAlignment="1" applyProtection="1">
      <alignment horizontal="center" vertical="center" wrapText="1"/>
      <protection locked="0"/>
    </xf>
    <xf numFmtId="164" fontId="4" fillId="0" borderId="78" xfId="4" applyNumberFormat="1" applyFont="1" applyBorder="1" applyAlignment="1" applyProtection="1">
      <alignment horizontal="center" vertical="center" wrapText="1"/>
      <protection locked="0"/>
    </xf>
    <xf numFmtId="9" fontId="0" fillId="2" borderId="79" xfId="0" applyNumberFormat="1" applyFill="1" applyBorder="1" applyAlignment="1">
      <alignment horizontal="center" vertical="center"/>
    </xf>
    <xf numFmtId="164" fontId="4" fillId="0" borderId="28" xfId="4" applyNumberFormat="1" applyFont="1" applyBorder="1" applyAlignment="1" applyProtection="1">
      <alignment horizontal="left" vertical="center" wrapText="1"/>
      <protection locked="0"/>
    </xf>
    <xf numFmtId="164" fontId="4" fillId="0" borderId="45" xfId="4" applyNumberFormat="1" applyFont="1" applyBorder="1" applyAlignment="1" applyProtection="1">
      <alignment horizontal="center" vertical="center" wrapText="1"/>
      <protection locked="0"/>
    </xf>
    <xf numFmtId="0" fontId="4" fillId="0" borderId="28" xfId="4" applyNumberFormat="1" applyFont="1" applyBorder="1" applyAlignment="1" applyProtection="1">
      <alignment horizontal="left" vertical="center" wrapText="1"/>
      <protection locked="0"/>
    </xf>
    <xf numFmtId="164" fontId="4" fillId="0" borderId="80" xfId="4" applyNumberFormat="1" applyFont="1" applyBorder="1" applyAlignment="1" applyProtection="1">
      <alignment horizontal="center" vertical="center" wrapText="1"/>
      <protection locked="0"/>
    </xf>
    <xf numFmtId="0" fontId="21" fillId="0" borderId="28" xfId="0" applyFont="1" applyBorder="1" applyAlignment="1" applyProtection="1">
      <alignment horizontal="left" vertical="center" wrapText="1"/>
      <protection locked="0"/>
    </xf>
    <xf numFmtId="164" fontId="0" fillId="0" borderId="81" xfId="4" applyNumberFormat="1" applyFont="1" applyBorder="1" applyAlignment="1" applyProtection="1">
      <alignment horizontal="right" vertical="center"/>
      <protection locked="0"/>
    </xf>
    <xf numFmtId="8" fontId="0" fillId="0" borderId="4" xfId="1" applyNumberFormat="1" applyFont="1" applyBorder="1" applyAlignment="1" applyProtection="1">
      <alignment horizontal="right" vertical="center"/>
      <protection locked="0"/>
    </xf>
    <xf numFmtId="164" fontId="0" fillId="0" borderId="0" xfId="4" applyNumberFormat="1" applyFont="1" applyAlignment="1" applyProtection="1">
      <alignment horizontal="center" vertical="center"/>
      <protection locked="0"/>
    </xf>
    <xf numFmtId="9" fontId="0" fillId="2" borderId="13" xfId="2" applyFont="1" applyFill="1" applyBorder="1" applyAlignment="1">
      <alignment horizontal="center" vertical="center"/>
    </xf>
    <xf numFmtId="9" fontId="4" fillId="0" borderId="13" xfId="2" applyFont="1" applyFill="1" applyBorder="1" applyAlignment="1" applyProtection="1">
      <alignment horizontal="center" vertical="center" wrapText="1"/>
      <protection locked="0"/>
    </xf>
    <xf numFmtId="164" fontId="4" fillId="0" borderId="82" xfId="4" applyNumberFormat="1" applyFont="1" applyFill="1" applyBorder="1" applyAlignment="1" applyProtection="1">
      <alignment horizontal="center" vertical="center" wrapText="1"/>
      <protection locked="0"/>
    </xf>
    <xf numFmtId="42" fontId="0" fillId="0" borderId="4" xfId="1" applyFont="1" applyFill="1" applyBorder="1" applyAlignment="1" applyProtection="1">
      <alignment horizontal="center" vertical="center"/>
      <protection locked="0"/>
    </xf>
    <xf numFmtId="164" fontId="4" fillId="0" borderId="26" xfId="4" applyNumberFormat="1" applyFont="1" applyFill="1" applyBorder="1" applyAlignment="1" applyProtection="1">
      <alignment horizontal="left" vertical="center" wrapText="1"/>
      <protection locked="0"/>
    </xf>
    <xf numFmtId="0" fontId="0" fillId="0" borderId="12" xfId="0" applyBorder="1" applyAlignment="1" applyProtection="1">
      <alignment horizontal="center" vertical="justify"/>
      <protection locked="0"/>
    </xf>
    <xf numFmtId="0" fontId="4" fillId="0" borderId="1" xfId="0" applyFont="1" applyBorder="1" applyAlignment="1" applyProtection="1">
      <alignment horizontal="center" vertical="center" wrapText="1"/>
      <protection locked="0"/>
    </xf>
    <xf numFmtId="9" fontId="0" fillId="0" borderId="4" xfId="2" applyFont="1" applyFill="1" applyBorder="1" applyAlignment="1" applyProtection="1">
      <alignment horizontal="center" vertical="center" wrapText="1"/>
      <protection locked="0"/>
    </xf>
    <xf numFmtId="9" fontId="4" fillId="0" borderId="1" xfId="2" applyFont="1" applyFill="1" applyBorder="1" applyAlignment="1" applyProtection="1">
      <alignment horizontal="center" vertical="center" wrapText="1"/>
      <protection locked="0"/>
    </xf>
    <xf numFmtId="170" fontId="20" fillId="0" borderId="65" xfId="0" applyNumberFormat="1" applyFont="1" applyBorder="1" applyAlignment="1">
      <alignment horizontal="center" vertical="center"/>
    </xf>
    <xf numFmtId="164" fontId="0" fillId="0" borderId="0" xfId="4" applyNumberFormat="1" applyFont="1" applyFill="1" applyAlignment="1" applyProtection="1">
      <alignment horizontal="center"/>
      <protection locked="0"/>
    </xf>
    <xf numFmtId="9" fontId="4" fillId="0" borderId="2" xfId="2" applyFont="1" applyFill="1" applyBorder="1" applyAlignment="1" applyProtection="1">
      <alignment horizontal="center" vertical="center" wrapText="1"/>
      <protection locked="0"/>
    </xf>
    <xf numFmtId="42" fontId="0" fillId="0" borderId="84" xfId="1" applyFont="1" applyFill="1" applyBorder="1" applyAlignment="1" applyProtection="1">
      <alignment horizontal="center" vertical="center"/>
      <protection locked="0"/>
    </xf>
    <xf numFmtId="0" fontId="0" fillId="0" borderId="55" xfId="0" applyBorder="1" applyAlignment="1" applyProtection="1">
      <alignment horizontal="right" vertical="center"/>
      <protection locked="0"/>
    </xf>
    <xf numFmtId="42" fontId="0" fillId="0" borderId="85" xfId="1" applyFont="1" applyFill="1" applyBorder="1" applyAlignment="1" applyProtection="1">
      <alignment horizontal="right" vertical="center"/>
      <protection locked="0"/>
    </xf>
    <xf numFmtId="9" fontId="0" fillId="2" borderId="19" xfId="2" applyFont="1" applyFill="1" applyBorder="1" applyAlignment="1" applyProtection="1">
      <alignment horizontal="center" vertical="center"/>
    </xf>
    <xf numFmtId="9" fontId="0" fillId="2" borderId="86" xfId="0" applyNumberFormat="1" applyFill="1" applyBorder="1" applyAlignment="1">
      <alignment horizontal="center" vertical="center"/>
    </xf>
    <xf numFmtId="164" fontId="0" fillId="0" borderId="86" xfId="4" applyNumberFormat="1" applyFont="1" applyFill="1" applyBorder="1" applyAlignment="1" applyProtection="1">
      <alignment horizontal="right" vertical="center"/>
      <protection locked="0"/>
    </xf>
    <xf numFmtId="42" fontId="0" fillId="0" borderId="3" xfId="1" applyFont="1" applyFill="1" applyBorder="1" applyAlignment="1" applyProtection="1">
      <alignment horizontal="right" vertical="center"/>
      <protection locked="0"/>
    </xf>
    <xf numFmtId="9" fontId="0" fillId="2" borderId="19" xfId="2" applyFont="1" applyFill="1" applyBorder="1" applyAlignment="1" applyProtection="1">
      <alignment horizontal="center" vertical="center"/>
      <protection locked="0"/>
    </xf>
    <xf numFmtId="9" fontId="0" fillId="2" borderId="86" xfId="0" applyNumberFormat="1" applyFill="1" applyBorder="1" applyAlignment="1" applyProtection="1">
      <alignment horizontal="center" vertical="center"/>
      <protection locked="0"/>
    </xf>
    <xf numFmtId="9" fontId="0" fillId="0" borderId="3" xfId="2" applyFont="1" applyBorder="1" applyAlignment="1" applyProtection="1">
      <alignment horizontal="center" vertical="center"/>
      <protection locked="0"/>
    </xf>
    <xf numFmtId="0" fontId="6" fillId="0" borderId="87"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4" fillId="0" borderId="88" xfId="0" applyFont="1" applyBorder="1" applyAlignment="1" applyProtection="1">
      <alignment horizontal="center" vertical="center" wrapText="1"/>
      <protection locked="0"/>
    </xf>
    <xf numFmtId="9" fontId="4" fillId="0" borderId="89" xfId="2" applyFont="1" applyFill="1" applyBorder="1" applyAlignment="1" applyProtection="1">
      <alignment horizontal="center" vertical="center" wrapText="1"/>
      <protection locked="0"/>
    </xf>
    <xf numFmtId="164" fontId="4" fillId="0" borderId="90" xfId="4" applyNumberFormat="1" applyFont="1" applyFill="1" applyBorder="1" applyAlignment="1" applyProtection="1">
      <alignment horizontal="center" vertical="center" wrapText="1"/>
      <protection locked="0"/>
    </xf>
    <xf numFmtId="42" fontId="0" fillId="0" borderId="46" xfId="1" applyFont="1" applyFill="1" applyBorder="1" applyAlignment="1" applyProtection="1">
      <alignment horizontal="center" vertical="center"/>
      <protection locked="0"/>
    </xf>
    <xf numFmtId="164" fontId="4" fillId="0" borderId="91" xfId="4" applyNumberFormat="1" applyFont="1" applyFill="1" applyBorder="1" applyAlignment="1" applyProtection="1">
      <alignment horizontal="center" vertical="center" wrapText="1"/>
      <protection locked="0"/>
    </xf>
    <xf numFmtId="42" fontId="0" fillId="0" borderId="92" xfId="1" applyFont="1" applyFill="1" applyBorder="1" applyAlignment="1" applyProtection="1">
      <alignment horizontal="right" vertical="center"/>
      <protection locked="0"/>
    </xf>
    <xf numFmtId="42" fontId="0" fillId="0" borderId="92" xfId="1" applyFont="1" applyFill="1" applyBorder="1" applyAlignment="1" applyProtection="1">
      <alignment horizontal="center" vertical="justify"/>
      <protection locked="0"/>
    </xf>
    <xf numFmtId="164" fontId="0" fillId="0" borderId="93" xfId="4" applyNumberFormat="1" applyFont="1" applyFill="1" applyBorder="1" applyAlignment="1" applyProtection="1">
      <alignment horizontal="right" vertical="center"/>
      <protection locked="0"/>
    </xf>
    <xf numFmtId="42" fontId="0" fillId="0" borderId="28" xfId="1" applyFont="1" applyFill="1" applyBorder="1" applyAlignment="1" applyProtection="1">
      <alignment horizontal="right" vertical="center"/>
      <protection locked="0"/>
    </xf>
    <xf numFmtId="9" fontId="0" fillId="0" borderId="28" xfId="2" applyFont="1" applyFill="1" applyBorder="1" applyAlignment="1" applyProtection="1">
      <alignment horizontal="center" vertical="center" wrapText="1"/>
      <protection locked="0"/>
    </xf>
    <xf numFmtId="0" fontId="5" fillId="0" borderId="94" xfId="0" applyFont="1" applyBorder="1" applyAlignment="1" applyProtection="1">
      <alignment horizontal="center" vertical="center" wrapText="1"/>
      <protection locked="0"/>
    </xf>
    <xf numFmtId="0" fontId="4" fillId="0" borderId="95" xfId="0" applyFont="1" applyBorder="1" applyAlignment="1" applyProtection="1">
      <alignment horizontal="left" vertical="center" wrapText="1"/>
      <protection locked="0"/>
    </xf>
    <xf numFmtId="9" fontId="4" fillId="0" borderId="95" xfId="2" applyFont="1" applyFill="1" applyBorder="1" applyAlignment="1" applyProtection="1">
      <alignment horizontal="center" vertical="center" wrapText="1"/>
      <protection locked="0"/>
    </xf>
    <xf numFmtId="9" fontId="4" fillId="0" borderId="96" xfId="2" applyFont="1" applyFill="1" applyBorder="1" applyAlignment="1" applyProtection="1">
      <alignment horizontal="center" vertical="center" wrapText="1"/>
      <protection locked="0"/>
    </xf>
    <xf numFmtId="0" fontId="0" fillId="0" borderId="97" xfId="0" applyBorder="1" applyAlignment="1" applyProtection="1">
      <alignment horizontal="right" vertical="center"/>
      <protection locked="0"/>
    </xf>
    <xf numFmtId="42" fontId="0" fillId="0" borderId="98" xfId="1" applyFont="1" applyFill="1" applyBorder="1" applyAlignment="1" applyProtection="1">
      <alignment horizontal="right" vertical="center"/>
      <protection locked="0"/>
    </xf>
    <xf numFmtId="9" fontId="4" fillId="0" borderId="95" xfId="2" applyFont="1" applyBorder="1" applyAlignment="1" applyProtection="1">
      <alignment horizontal="center" vertical="center" wrapText="1"/>
      <protection locked="0"/>
    </xf>
    <xf numFmtId="9" fontId="4" fillId="0" borderId="99" xfId="2" applyFont="1" applyBorder="1" applyAlignment="1" applyProtection="1">
      <alignment horizontal="center" vertical="center" wrapText="1"/>
      <protection locked="0"/>
    </xf>
    <xf numFmtId="0" fontId="0" fillId="0" borderId="97" xfId="0" applyBorder="1" applyAlignment="1" applyProtection="1">
      <alignment horizontal="center" vertical="center"/>
      <protection locked="0"/>
    </xf>
    <xf numFmtId="164" fontId="0" fillId="0" borderId="97" xfId="4" applyNumberFormat="1" applyFont="1" applyFill="1" applyBorder="1" applyAlignment="1" applyProtection="1">
      <alignment horizontal="right" vertical="center"/>
      <protection locked="0"/>
    </xf>
    <xf numFmtId="9" fontId="0" fillId="0" borderId="95" xfId="2" applyFont="1" applyBorder="1" applyAlignment="1" applyProtection="1">
      <alignment horizontal="center" vertical="center"/>
      <protection locked="0"/>
    </xf>
    <xf numFmtId="0" fontId="0" fillId="0" borderId="0" xfId="0" applyAlignment="1" applyProtection="1">
      <alignment horizontal="center"/>
      <protection locked="0"/>
    </xf>
    <xf numFmtId="164" fontId="0" fillId="0" borderId="0" xfId="4" applyNumberFormat="1" applyFont="1" applyFill="1" applyProtection="1">
      <protection locked="0"/>
    </xf>
    <xf numFmtId="0" fontId="6" fillId="0" borderId="70" xfId="0" applyFont="1" applyBorder="1" applyAlignment="1" applyProtection="1">
      <alignment horizontal="left" vertical="center" wrapText="1"/>
      <protection locked="0"/>
    </xf>
    <xf numFmtId="0" fontId="6" fillId="0" borderId="71" xfId="0" applyFont="1" applyBorder="1" applyAlignment="1" applyProtection="1">
      <alignment horizontal="left" vertical="center" wrapText="1"/>
      <protection locked="0"/>
    </xf>
    <xf numFmtId="0" fontId="6" fillId="0" borderId="72"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1" fillId="8" borderId="46" xfId="0" applyFont="1" applyFill="1" applyBorder="1" applyAlignment="1" applyProtection="1">
      <alignment horizontal="center" vertical="center" wrapText="1"/>
      <protection locked="0"/>
    </xf>
    <xf numFmtId="0" fontId="1" fillId="8" borderId="47" xfId="0" applyFont="1" applyFill="1" applyBorder="1" applyAlignment="1" applyProtection="1">
      <alignment horizontal="center" vertical="center" wrapText="1"/>
      <protection locked="0"/>
    </xf>
    <xf numFmtId="0" fontId="5" fillId="0" borderId="67" xfId="0" applyFont="1" applyBorder="1" applyAlignment="1" applyProtection="1">
      <alignment horizontal="center" vertical="center" wrapText="1"/>
      <protection locked="0"/>
    </xf>
    <xf numFmtId="0" fontId="5" fillId="0" borderId="68" xfId="0" applyFont="1" applyBorder="1" applyAlignment="1" applyProtection="1">
      <alignment horizontal="center" vertical="center" wrapText="1"/>
      <protection locked="0"/>
    </xf>
    <xf numFmtId="0" fontId="6" fillId="0" borderId="68"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164" fontId="1" fillId="3" borderId="35" xfId="4" applyNumberFormat="1" applyFont="1" applyFill="1" applyBorder="1" applyAlignment="1" applyProtection="1">
      <alignment horizontal="center" vertical="center" wrapText="1"/>
      <protection locked="0"/>
    </xf>
    <xf numFmtId="164" fontId="1" fillId="3" borderId="36" xfId="4" applyNumberFormat="1" applyFont="1" applyFill="1" applyBorder="1" applyAlignment="1" applyProtection="1">
      <alignment horizontal="center" vertical="center" wrapText="1"/>
      <protection locked="0"/>
    </xf>
    <xf numFmtId="164" fontId="1" fillId="3" borderId="33" xfId="4" applyNumberFormat="1" applyFont="1" applyFill="1" applyBorder="1" applyAlignment="1" applyProtection="1">
      <alignment horizontal="center" vertical="center" wrapText="1"/>
      <protection locked="0"/>
    </xf>
    <xf numFmtId="164" fontId="1" fillId="3" borderId="34" xfId="4" applyNumberFormat="1" applyFont="1" applyFill="1" applyBorder="1" applyAlignment="1" applyProtection="1">
      <alignment horizontal="center" vertical="center" wrapText="1"/>
      <protection locked="0"/>
    </xf>
    <xf numFmtId="0" fontId="1" fillId="2" borderId="37"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48" xfId="0" applyFont="1" applyFill="1" applyBorder="1" applyAlignment="1" applyProtection="1">
      <alignment horizontal="center" vertical="center" wrapText="1"/>
      <protection locked="0"/>
    </xf>
    <xf numFmtId="0" fontId="10" fillId="2" borderId="52" xfId="0" applyFont="1" applyFill="1" applyBorder="1" applyAlignment="1" applyProtection="1">
      <alignment horizontal="left" wrapText="1"/>
      <protection locked="0"/>
    </xf>
    <xf numFmtId="0" fontId="1" fillId="5" borderId="20" xfId="0" applyFont="1" applyFill="1" applyBorder="1" applyAlignment="1" applyProtection="1">
      <alignment horizontal="center" wrapText="1"/>
      <protection locked="0"/>
    </xf>
    <xf numFmtId="0" fontId="1" fillId="5" borderId="21" xfId="0" applyFont="1" applyFill="1" applyBorder="1" applyAlignment="1" applyProtection="1">
      <alignment horizontal="center" wrapText="1"/>
      <protection locked="0"/>
    </xf>
    <xf numFmtId="0" fontId="8" fillId="7" borderId="19" xfId="0" applyFont="1" applyFill="1" applyBorder="1" applyAlignment="1" applyProtection="1">
      <alignment horizontal="center"/>
      <protection locked="0"/>
    </xf>
    <xf numFmtId="0" fontId="8" fillId="7" borderId="0" xfId="0" applyFont="1" applyFill="1" applyAlignment="1" applyProtection="1">
      <alignment horizontal="center"/>
      <protection locked="0"/>
    </xf>
    <xf numFmtId="0" fontId="1" fillId="3" borderId="22" xfId="0" applyFont="1" applyFill="1" applyBorder="1" applyAlignment="1" applyProtection="1">
      <alignment horizontal="center" vertical="center" wrapText="1"/>
      <protection locked="0"/>
    </xf>
    <xf numFmtId="0" fontId="1" fillId="3" borderId="18"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66" xfId="0" applyFont="1" applyFill="1" applyBorder="1" applyAlignment="1" applyProtection="1">
      <alignment horizontal="center" vertical="center" wrapText="1"/>
      <protection locked="0"/>
    </xf>
    <xf numFmtId="0" fontId="1" fillId="3" borderId="16" xfId="0" applyFont="1" applyFill="1" applyBorder="1" applyAlignment="1" applyProtection="1">
      <alignment horizontal="center" vertical="center" wrapText="1"/>
      <protection locked="0"/>
    </xf>
    <xf numFmtId="0" fontId="1" fillId="3" borderId="39"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40" xfId="0" applyFont="1" applyFill="1" applyBorder="1" applyAlignment="1" applyProtection="1">
      <alignment horizontal="center" vertical="center" wrapText="1"/>
      <protection locked="0"/>
    </xf>
    <xf numFmtId="9" fontId="8" fillId="3" borderId="18" xfId="2" applyFont="1" applyFill="1" applyBorder="1" applyAlignment="1" applyProtection="1">
      <alignment horizontal="center" vertical="center" wrapText="1"/>
      <protection locked="0"/>
    </xf>
    <xf numFmtId="9" fontId="8" fillId="3" borderId="4" xfId="2" applyFont="1" applyFill="1" applyBorder="1" applyAlignment="1" applyProtection="1">
      <alignment horizontal="center" vertical="center" wrapText="1"/>
      <protection locked="0"/>
    </xf>
    <xf numFmtId="9" fontId="8" fillId="3" borderId="1" xfId="2" applyFont="1" applyFill="1" applyBorder="1" applyAlignment="1" applyProtection="1">
      <alignment horizontal="center" vertical="center" wrapText="1"/>
      <protection locked="0"/>
    </xf>
    <xf numFmtId="9" fontId="8" fillId="3" borderId="16" xfId="2" applyFont="1" applyFill="1" applyBorder="1" applyAlignment="1" applyProtection="1">
      <alignment horizontal="center" vertical="center" wrapText="1"/>
      <protection locked="0"/>
    </xf>
    <xf numFmtId="9" fontId="1" fillId="3" borderId="41" xfId="2" applyFont="1" applyFill="1" applyBorder="1" applyAlignment="1" applyProtection="1">
      <alignment horizontal="center" vertical="center" wrapText="1"/>
      <protection locked="0"/>
    </xf>
    <xf numFmtId="9" fontId="1" fillId="3" borderId="42" xfId="2" applyFont="1" applyFill="1" applyBorder="1" applyAlignment="1" applyProtection="1">
      <alignment horizontal="center" vertical="center" wrapText="1"/>
      <protection locked="0"/>
    </xf>
    <xf numFmtId="9" fontId="1" fillId="3" borderId="43" xfId="2" applyFont="1" applyFill="1" applyBorder="1" applyAlignment="1" applyProtection="1">
      <alignment horizontal="center" vertical="center" wrapText="1"/>
      <protection locked="0"/>
    </xf>
    <xf numFmtId="9" fontId="1" fillId="3" borderId="44" xfId="2" applyFont="1" applyFill="1" applyBorder="1" applyAlignment="1" applyProtection="1">
      <alignment horizontal="center" vertical="center" wrapText="1"/>
      <protection locked="0"/>
    </xf>
    <xf numFmtId="9" fontId="1" fillId="3" borderId="29" xfId="2" applyFont="1" applyFill="1" applyBorder="1" applyAlignment="1" applyProtection="1">
      <alignment horizontal="center" vertical="center" wrapText="1"/>
      <protection locked="0"/>
    </xf>
    <xf numFmtId="9" fontId="1" fillId="3" borderId="30" xfId="2" applyFont="1" applyFill="1" applyBorder="1" applyAlignment="1" applyProtection="1">
      <alignment horizontal="center" vertical="center" wrapText="1"/>
      <protection locked="0"/>
    </xf>
    <xf numFmtId="9" fontId="1" fillId="3" borderId="31" xfId="2" applyFont="1" applyFill="1" applyBorder="1" applyAlignment="1" applyProtection="1">
      <alignment horizontal="center" vertical="center" wrapText="1"/>
      <protection locked="0"/>
    </xf>
    <xf numFmtId="9" fontId="1" fillId="3" borderId="32" xfId="2" applyFont="1" applyFill="1" applyBorder="1" applyAlignment="1" applyProtection="1">
      <alignment horizontal="center" vertical="center" wrapText="1"/>
      <protection locked="0"/>
    </xf>
    <xf numFmtId="0" fontId="8" fillId="8" borderId="37" xfId="0" applyFont="1" applyFill="1" applyBorder="1" applyAlignment="1" applyProtection="1">
      <alignment horizontal="center" vertical="center" wrapText="1"/>
      <protection locked="0"/>
    </xf>
    <xf numFmtId="0" fontId="8" fillId="8" borderId="0" xfId="0" applyFont="1" applyFill="1" applyAlignment="1" applyProtection="1">
      <alignment horizontal="center" vertical="center" wrapText="1"/>
      <protection locked="0"/>
    </xf>
    <xf numFmtId="0" fontId="1" fillId="4" borderId="37"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48" xfId="0" applyFont="1" applyFill="1" applyBorder="1" applyAlignment="1" applyProtection="1">
      <alignment horizontal="center" vertical="center" wrapText="1"/>
      <protection locked="0"/>
    </xf>
    <xf numFmtId="0" fontId="1" fillId="9" borderId="37" xfId="0" applyFont="1" applyFill="1" applyBorder="1" applyAlignment="1" applyProtection="1">
      <alignment horizontal="center" vertical="center" wrapText="1"/>
      <protection locked="0"/>
    </xf>
    <xf numFmtId="0" fontId="1" fillId="9" borderId="0" xfId="0" applyFont="1" applyFill="1" applyAlignment="1" applyProtection="1">
      <alignment horizontal="center" vertical="center" wrapText="1"/>
      <protection locked="0"/>
    </xf>
    <xf numFmtId="0" fontId="9" fillId="2" borderId="49" xfId="0" applyFont="1" applyFill="1" applyBorder="1" applyAlignment="1" applyProtection="1">
      <alignment horizontal="center"/>
      <protection locked="0"/>
    </xf>
    <xf numFmtId="0" fontId="9" fillId="2" borderId="51" xfId="0" applyFont="1" applyFill="1" applyBorder="1" applyAlignment="1" applyProtection="1">
      <alignment horizontal="center"/>
      <protection locked="0"/>
    </xf>
    <xf numFmtId="0" fontId="9" fillId="2" borderId="50" xfId="0" applyFont="1" applyFill="1" applyBorder="1" applyAlignment="1" applyProtection="1">
      <alignment horizontal="center"/>
      <protection locked="0"/>
    </xf>
    <xf numFmtId="0" fontId="1" fillId="4" borderId="49" xfId="0" applyFont="1" applyFill="1" applyBorder="1" applyAlignment="1" applyProtection="1">
      <alignment horizontal="right" vertical="center" wrapText="1"/>
      <protection locked="0"/>
    </xf>
    <xf numFmtId="0" fontId="1" fillId="4" borderId="50" xfId="0" applyFont="1" applyFill="1" applyBorder="1" applyAlignment="1" applyProtection="1">
      <alignment horizontal="right" vertical="center" wrapText="1"/>
      <protection locked="0"/>
    </xf>
    <xf numFmtId="0" fontId="7" fillId="2" borderId="0" xfId="0" applyFont="1" applyFill="1" applyAlignment="1" applyProtection="1">
      <alignment horizontal="center" vertical="center"/>
      <protection locked="0"/>
    </xf>
    <xf numFmtId="0" fontId="6" fillId="0" borderId="8"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5"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0" fontId="6" fillId="0" borderId="83" xfId="0" applyFont="1" applyBorder="1" applyAlignment="1" applyProtection="1">
      <alignment horizontal="left" vertical="center" wrapText="1"/>
      <protection locked="0"/>
    </xf>
    <xf numFmtId="0" fontId="4" fillId="14" borderId="2" xfId="0" applyFont="1" applyFill="1" applyBorder="1" applyAlignment="1" applyProtection="1">
      <alignment horizontal="center" vertical="center" wrapText="1"/>
      <protection locked="0"/>
    </xf>
    <xf numFmtId="0" fontId="4" fillId="14" borderId="4" xfId="0" applyFont="1" applyFill="1" applyBorder="1" applyAlignment="1" applyProtection="1">
      <alignment horizontal="center" vertical="center" wrapText="1"/>
      <protection locked="0"/>
    </xf>
    <xf numFmtId="0" fontId="4" fillId="14" borderId="54" xfId="0" applyFont="1" applyFill="1" applyBorder="1" applyAlignment="1" applyProtection="1">
      <alignment horizontal="left" vertical="center" wrapText="1"/>
      <protection locked="0"/>
    </xf>
    <xf numFmtId="0" fontId="4" fillId="14" borderId="56" xfId="0" applyFont="1" applyFill="1" applyBorder="1" applyAlignment="1" applyProtection="1">
      <alignment horizontal="left" vertical="center" wrapText="1"/>
      <protection locked="0"/>
    </xf>
    <xf numFmtId="164" fontId="4" fillId="0" borderId="27" xfId="4" applyNumberFormat="1" applyFont="1" applyBorder="1" applyAlignment="1" applyProtection="1">
      <alignment horizontal="center" vertical="center" wrapText="1"/>
      <protection locked="0"/>
    </xf>
    <xf numFmtId="164" fontId="4" fillId="0" borderId="26" xfId="4" applyNumberFormat="1" applyFont="1" applyBorder="1" applyAlignment="1" applyProtection="1">
      <alignment horizontal="center" vertical="center" wrapText="1"/>
      <protection locked="0"/>
    </xf>
    <xf numFmtId="164" fontId="0" fillId="0" borderId="55" xfId="4" applyNumberFormat="1" applyFont="1" applyBorder="1" applyAlignment="1" applyProtection="1">
      <alignment horizontal="center" vertical="center"/>
      <protection locked="0"/>
    </xf>
    <xf numFmtId="164" fontId="0" fillId="0" borderId="12" xfId="4" applyNumberFormat="1" applyFont="1" applyBorder="1" applyAlignment="1" applyProtection="1">
      <alignment horizontal="center" vertical="center"/>
      <protection locked="0"/>
    </xf>
  </cellXfs>
  <cellStyles count="7">
    <cellStyle name="Bueno" xfId="3" builtinId="26"/>
    <cellStyle name="Millares" xfId="4" builtinId="3"/>
    <cellStyle name="Millares 2" xfId="5" xr:uid="{8EDBD535-3D95-474C-B897-FFA56DAFF55D}"/>
    <cellStyle name="Moneda [0]" xfId="1" builtinId="7"/>
    <cellStyle name="Moneda [0] 2" xfId="6" xr:uid="{900B890C-BA1D-44CE-A1EB-3688C1E32FFF}"/>
    <cellStyle name="Normal" xfId="0" builtinId="0"/>
    <cellStyle name="Porcentaje"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'[2]formato captura'!$R$49</c:f>
              <c:strCache>
                <c:ptCount val="1"/>
                <c:pt idx="0">
                  <c:v>2021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'[2]formato captura'!$R$50:$R$52</c:f>
              <c:numCache>
                <c:formatCode>General</c:formatCode>
                <c:ptCount val="3"/>
                <c:pt idx="0">
                  <c:v>1483474112</c:v>
                </c:pt>
                <c:pt idx="1">
                  <c:v>1238490299</c:v>
                </c:pt>
                <c:pt idx="2">
                  <c:v>191732985</c:v>
                </c:pt>
              </c:numCache>
            </c:numRef>
          </c:val>
          <c:extLst>
            <c:ext xmlns:c15="http://schemas.microsoft.com/office/drawing/2012/chart" uri="{02D57815-91ED-43cb-92C2-25804820EDAC}">
              <c15:filteredCategoryTitle>
                <c15:cat>
                  <c:strRef>
                    <c:extLst>
                      <c:ext uri="{02D57815-91ED-43cb-92C2-25804820EDAC}">
                        <c15:formulaRef>
                          <c15:sqref>'[2]formato captura'!$Q$50:$Q$52</c15:sqref>
                        </c15:formulaRef>
                      </c:ext>
                    </c:extLst>
                    <c:strCache>
                      <c:ptCount val="3"/>
                      <c:pt idx="0">
                        <c:v>Giro Serv. Pub. Celulares Y</c:v>
                      </c:pt>
                      <c:pt idx="1">
                        <c:v>Giro Serv. Pub. Tel. Fijo</c:v>
                      </c:pt>
                      <c:pt idx="2">
                        <c:v>Cajas menores</c:v>
                      </c:pt>
                    </c:strCache>
                  </c:strRef>
                </c15:cat>
              </c15:filteredCategoryTitle>
            </c:ext>
            <c:ext xmlns:c16="http://schemas.microsoft.com/office/drawing/2014/chart" uri="{C3380CC4-5D6E-409C-BE32-E72D297353CC}">
              <c16:uniqueId val="{00000000-E43E-400D-8EEB-E2B367629312}"/>
            </c:ext>
          </c:extLst>
        </c:ser>
        <c:ser>
          <c:idx val="1"/>
          <c:order val="1"/>
          <c:tx>
            <c:strRef>
              <c:f>'[2]formato captura'!$S$49</c:f>
              <c:strCache>
                <c:ptCount val="1"/>
                <c:pt idx="0">
                  <c:v>2022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'[2]formato captura'!$S$50:$S$52</c:f>
              <c:numCache>
                <c:formatCode>General</c:formatCode>
                <c:ptCount val="3"/>
                <c:pt idx="0">
                  <c:v>1227165445</c:v>
                </c:pt>
                <c:pt idx="1">
                  <c:v>1091482167</c:v>
                </c:pt>
                <c:pt idx="2">
                  <c:v>172025794</c:v>
                </c:pt>
              </c:numCache>
            </c:numRef>
          </c:val>
          <c:extLst>
            <c:ext xmlns:c15="http://schemas.microsoft.com/office/drawing/2012/chart" uri="{02D57815-91ED-43cb-92C2-25804820EDAC}">
              <c15:filteredCategoryTitle>
                <c15:cat>
                  <c:strRef>
                    <c:extLst>
                      <c:ext uri="{02D57815-91ED-43cb-92C2-25804820EDAC}">
                        <c15:formulaRef>
                          <c15:sqref>'[2]formato captura'!$Q$50:$Q$52</c15:sqref>
                        </c15:formulaRef>
                      </c:ext>
                    </c:extLst>
                    <c:strCache>
                      <c:ptCount val="3"/>
                      <c:pt idx="0">
                        <c:v>Giro Serv. Pub. Celulares Y</c:v>
                      </c:pt>
                      <c:pt idx="1">
                        <c:v>Giro Serv. Pub. Tel. Fijo</c:v>
                      </c:pt>
                      <c:pt idx="2">
                        <c:v>Cajas menores</c:v>
                      </c:pt>
                    </c:strCache>
                  </c:strRef>
                </c15:cat>
              </c15:filteredCategoryTitle>
            </c:ext>
            <c:ext xmlns:c16="http://schemas.microsoft.com/office/drawing/2014/chart" uri="{C3380CC4-5D6E-409C-BE32-E72D297353CC}">
              <c16:uniqueId val="{00000001-E43E-400D-8EEB-E2B367629312}"/>
            </c:ext>
          </c:extLst>
        </c:ser>
        <c:dLbls>
          <c:dLblPos val="inEnd"/>
          <c:showLegendKey val="0"/>
          <c:showVal val="1"/>
          <c:showCatName val="0"/>
          <c:showSerName val="0"/>
          <c:showPercent val="0"/>
          <c:showBubbleSize val="0"/>
        </c:dLbls>
        <c:gapWidth val="219"/>
        <c:overlap val="-27"/>
        <c:axId val="982790160"/>
        <c:axId val="961041024"/>
      </c:barChart>
      <c:catAx>
        <c:axId val="982790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61041024"/>
        <c:crosses val="autoZero"/>
        <c:auto val="1"/>
        <c:lblAlgn val="ctr"/>
        <c:lblOffset val="100"/>
        <c:noMultiLvlLbl val="0"/>
      </c:catAx>
      <c:valAx>
        <c:axId val="96104102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82790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'[2]formato captura'!$R$56</c:f>
              <c:strCache>
                <c:ptCount val="1"/>
                <c:pt idx="0">
                  <c:v>2021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'[2]formato captura'!$Q$57</c:f>
              <c:strCache>
                <c:ptCount val="1"/>
                <c:pt idx="0">
                  <c:v>Resmas de papel*</c:v>
                </c:pt>
              </c:strCache>
            </c:strRef>
          </c:cat>
          <c:val>
            <c:numRef>
              <c:f>'[2]formato captura'!$R$57</c:f>
              <c:numCache>
                <c:formatCode>General</c:formatCode>
                <c:ptCount val="1"/>
                <c:pt idx="0">
                  <c:v>5743</c:v>
                </c:pt>
              </c:numCache>
            </c:numRef>
          </c:val>
          <c:extLst>
            <c:ext xmlns:c16="http://schemas.microsoft.com/office/drawing/2014/chart" uri="{C3380CC4-5D6E-409C-BE32-E72D297353CC}">
              <c16:uniqueId val="{00000000-2B82-475E-9416-FEB2490E1B15}"/>
            </c:ext>
          </c:extLst>
        </c:ser>
        <c:ser>
          <c:idx val="1"/>
          <c:order val="1"/>
          <c:tx>
            <c:strRef>
              <c:f>'[2]formato captura'!$S$56</c:f>
              <c:strCache>
                <c:ptCount val="1"/>
                <c:pt idx="0">
                  <c:v>2022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'[2]formato captura'!$Q$57</c:f>
              <c:strCache>
                <c:ptCount val="1"/>
                <c:pt idx="0">
                  <c:v>Resmas de papel*</c:v>
                </c:pt>
              </c:strCache>
            </c:strRef>
          </c:cat>
          <c:val>
            <c:numRef>
              <c:f>'[2]formato captura'!$S$57</c:f>
              <c:numCache>
                <c:formatCode>General</c:formatCode>
                <c:ptCount val="1"/>
                <c:pt idx="0">
                  <c:v>4658</c:v>
                </c:pt>
              </c:numCache>
            </c:numRef>
          </c:val>
          <c:extLst>
            <c:ext xmlns:c16="http://schemas.microsoft.com/office/drawing/2014/chart" uri="{C3380CC4-5D6E-409C-BE32-E72D297353CC}">
              <c16:uniqueId val="{00000001-2B82-475E-9416-FEB2490E1B15}"/>
            </c:ext>
          </c:extLst>
        </c:ser>
        <c:dLbls>
          <c:dLblPos val="inEnd"/>
          <c:showLegendKey val="0"/>
          <c:showVal val="1"/>
          <c:showCatName val="0"/>
          <c:showSerName val="0"/>
          <c:showPercent val="0"/>
          <c:showBubbleSize val="0"/>
        </c:dLbls>
        <c:gapWidth val="219"/>
        <c:overlap val="-27"/>
        <c:axId val="982632840"/>
        <c:axId val="982630872"/>
      </c:barChart>
      <c:catAx>
        <c:axId val="982632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82630872"/>
        <c:crosses val="autoZero"/>
        <c:auto val="1"/>
        <c:lblAlgn val="ctr"/>
        <c:lblOffset val="100"/>
        <c:noMultiLvlLbl val="0"/>
      </c:catAx>
      <c:valAx>
        <c:axId val="982630872"/>
        <c:scaling>
          <c:orientation val="minMax"/>
        </c:scaling>
        <c:delete val="1"/>
        <c:axPos val="l"/>
        <c:numFmt formatCode="General" sourceLinked="1"/>
        <c:majorTickMark val="none"/>
        <c:minorTickMark val="none"/>
        <c:tickLblPos val="nextTo"/>
        <c:crossAx val="982632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50D09549-6D96-4FA9-91BD-B183D299E18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7F10B0C9-9662-4C80-A3A1-746025DC723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B9126CD1-FBD5-494B-9A75-2D947194EF9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C5D34C9E-2A70-4950-912B-968ADC01D27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B8919785-019E-4872-AD99-7288F131E306}"/>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1695A722-B4C7-4220-AB72-F48F3BFA2CA8}"/>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B6B56284-F5C4-488C-84E3-87FA96D0BB24}"/>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4CB539CD-1DBF-43FB-BA94-62E53DA3AAF2}"/>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304800</xdr:colOff>
      <xdr:row>0</xdr:row>
      <xdr:rowOff>297392</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6EE879EA-4585-4692-8930-F01B9A3CC48B}"/>
            </a:ext>
          </a:extLst>
        </xdr:cNvPr>
        <xdr:cNvSpPr>
          <a:spLocks noChangeAspect="1" noChangeArrowheads="1"/>
        </xdr:cNvSpPr>
      </xdr:nvSpPr>
      <xdr:spPr bwMode="auto">
        <a:xfrm>
          <a:off x="3581400" y="0"/>
          <a:ext cx="304800" cy="2973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0</xdr:row>
      <xdr:rowOff>0</xdr:rowOff>
    </xdr:from>
    <xdr:to>
      <xdr:col>3</xdr:col>
      <xdr:colOff>304800</xdr:colOff>
      <xdr:row>0</xdr:row>
      <xdr:rowOff>297392</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4966CF4C-0421-4153-B155-B3D627B3B5E5}"/>
            </a:ext>
          </a:extLst>
        </xdr:cNvPr>
        <xdr:cNvSpPr>
          <a:spLocks noChangeAspect="1" noChangeArrowheads="1"/>
        </xdr:cNvSpPr>
      </xdr:nvSpPr>
      <xdr:spPr bwMode="auto">
        <a:xfrm>
          <a:off x="3581400" y="0"/>
          <a:ext cx="304800" cy="2973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715482</xdr:colOff>
      <xdr:row>46</xdr:row>
      <xdr:rowOff>167906</xdr:rowOff>
    </xdr:from>
    <xdr:to>
      <xdr:col>22</xdr:col>
      <xdr:colOff>779721</xdr:colOff>
      <xdr:row>61</xdr:row>
      <xdr:rowOff>20379</xdr:rowOff>
    </xdr:to>
    <xdr:graphicFrame macro="">
      <xdr:nvGraphicFramePr>
        <xdr:cNvPr id="5" name="Gráfico 4">
          <a:extLst>
            <a:ext uri="{FF2B5EF4-FFF2-40B4-BE49-F238E27FC236}">
              <a16:creationId xmlns:a16="http://schemas.microsoft.com/office/drawing/2014/main" id="{F51A6796-6A3A-451E-B706-AD63CB8A33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95250</xdr:colOff>
      <xdr:row>58</xdr:row>
      <xdr:rowOff>178982</xdr:rowOff>
    </xdr:from>
    <xdr:to>
      <xdr:col>19</xdr:col>
      <xdr:colOff>314546</xdr:colOff>
      <xdr:row>73</xdr:row>
      <xdr:rowOff>97908</xdr:rowOff>
    </xdr:to>
    <xdr:graphicFrame macro="">
      <xdr:nvGraphicFramePr>
        <xdr:cNvPr id="6" name="Gráfico 5">
          <a:extLst>
            <a:ext uri="{FF2B5EF4-FFF2-40B4-BE49-F238E27FC236}">
              <a16:creationId xmlns:a16="http://schemas.microsoft.com/office/drawing/2014/main" id="{9DE4384A-621F-4B95-AE5A-17468D429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0</xdr:colOff>
      <xdr:row>0</xdr:row>
      <xdr:rowOff>0</xdr:rowOff>
    </xdr:from>
    <xdr:to>
      <xdr:col>3</xdr:col>
      <xdr:colOff>304800</xdr:colOff>
      <xdr:row>0</xdr:row>
      <xdr:rowOff>304800</xdr:rowOff>
    </xdr:to>
    <xdr:sp macro="" textlink="">
      <xdr:nvSpPr>
        <xdr:cNvPr id="7" name="AutoShape 1" descr="Secretaria General de la Alcaldía Mayor de Bogotá | Red Empresarial de  Seguridad Vial">
          <a:extLst>
            <a:ext uri="{FF2B5EF4-FFF2-40B4-BE49-F238E27FC236}">
              <a16:creationId xmlns:a16="http://schemas.microsoft.com/office/drawing/2014/main" id="{EDCBD61B-ACBE-4998-A693-1CC7DDD57F24}"/>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0</xdr:row>
      <xdr:rowOff>0</xdr:rowOff>
    </xdr:from>
    <xdr:to>
      <xdr:col>3</xdr:col>
      <xdr:colOff>304800</xdr:colOff>
      <xdr:row>0</xdr:row>
      <xdr:rowOff>304800</xdr:rowOff>
    </xdr:to>
    <xdr:sp macro="" textlink="">
      <xdr:nvSpPr>
        <xdr:cNvPr id="8" name="AutoShape 3" descr="Secretaria General de la Alcaldía Mayor de Bogotá | Red Empresarial de  Seguridad Vial">
          <a:extLst>
            <a:ext uri="{FF2B5EF4-FFF2-40B4-BE49-F238E27FC236}">
              <a16:creationId xmlns:a16="http://schemas.microsoft.com/office/drawing/2014/main" id="{8AE918E9-4E9A-4ECF-90BA-4FA2B100EE3B}"/>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gheinercardenas/Library/CloudStorage/OneDrive-habitatbogota/SDHT/PROYECTOS/SIPI/PLAN%20DE%20CONTRATACION/2023/4.SOLICITUD%20DE%20CDP/LIBERACION%20CDP/2.FEBRERO/C:/Users/jsolanor/Downloads/1202217000071993_00010%20Corregido%20(3).xlsx?95BB9595" TargetMode="External"/><Relationship Id="rId1" Type="http://schemas.openxmlformats.org/officeDocument/2006/relationships/externalLinkPath" Target="file:///\\95BB9595\1202217000071993_00010%20Corregido%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gheiner_cardenas_habitatbogota_gov_co/Documents/PLAN%20AUSTERIDAD%20DEC_492-2019/EAAB/2022/II%20SEMESTRE/23_01_06%20Anexo%202%20-Circular%20Conjunta%20No.%20004%20-%203112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formato captura"/>
      <sheetName val="Hoja1"/>
      <sheetName val="Hoja2"/>
      <sheetName val="cuadro salida"/>
      <sheetName val="Q Serv Administrativos"/>
      <sheetName val="Q combustible"/>
    </sheetNames>
    <sheetDataSet>
      <sheetData sheetId="0"/>
      <sheetData sheetId="1">
        <row r="49">
          <cell r="R49">
            <v>2021</v>
          </cell>
          <cell r="S49">
            <v>2022</v>
          </cell>
        </row>
        <row r="50">
          <cell r="Q50" t="str">
            <v>Giro Serv. Pub. Celulares Y</v>
          </cell>
          <cell r="R50">
            <v>1483474112</v>
          </cell>
          <cell r="S50">
            <v>1227165445</v>
          </cell>
        </row>
        <row r="51">
          <cell r="Q51" t="str">
            <v>Giro Serv. Pub. Tel. Fijo</v>
          </cell>
          <cell r="R51">
            <v>1238490299</v>
          </cell>
          <cell r="S51">
            <v>1091482167</v>
          </cell>
        </row>
        <row r="52">
          <cell r="Q52" t="str">
            <v>Cajas menores</v>
          </cell>
          <cell r="R52">
            <v>191732985</v>
          </cell>
          <cell r="S52">
            <v>172025794</v>
          </cell>
        </row>
        <row r="56">
          <cell r="R56">
            <v>2021</v>
          </cell>
          <cell r="S56">
            <v>2022</v>
          </cell>
        </row>
        <row r="57">
          <cell r="Q57" t="str">
            <v>Resmas de papel*</v>
          </cell>
          <cell r="R57">
            <v>5743</v>
          </cell>
          <cell r="S57">
            <v>4658</v>
          </cell>
        </row>
      </sheetData>
      <sheetData sheetId="2"/>
      <sheetData sheetId="3"/>
      <sheetData sheetId="4"/>
      <sheetData sheetId="5">
        <row r="2">
          <cell r="D2">
            <v>345671.174</v>
          </cell>
          <cell r="F2">
            <v>393659.24972399988</v>
          </cell>
        </row>
        <row r="8">
          <cell r="C8">
            <v>308</v>
          </cell>
        </row>
        <row r="9">
          <cell r="C9">
            <v>5435</v>
          </cell>
        </row>
        <row r="11">
          <cell r="C11">
            <v>208</v>
          </cell>
        </row>
        <row r="12">
          <cell r="C12">
            <v>4450</v>
          </cell>
        </row>
        <row r="18">
          <cell r="C18">
            <v>46</v>
          </cell>
        </row>
        <row r="20">
          <cell r="C20">
            <v>108</v>
          </cell>
        </row>
      </sheetData>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A20" totalsRowShown="0" headerRowDxfId="5">
  <autoFilter ref="A1:A20" xr:uid="{00000000-0009-0000-0100-000001000000}"/>
  <tableColumns count="1">
    <tableColumn id="1" xr3:uid="{00000000-0010-0000-0000-000001000000}" name="SECTO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Salud" displayName="Salud" ref="K1:K9" totalsRowShown="0">
  <autoFilter ref="K1:K9" xr:uid="{00000000-0009-0000-0100-00000C000000}"/>
  <tableColumns count="1">
    <tableColumn id="1" xr3:uid="{00000000-0010-0000-0900-000001000000}" name="Columna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Integración_Social" displayName="Integración_Social" ref="L1:L10" totalsRowShown="0">
  <autoFilter ref="L1:L10" xr:uid="{00000000-0009-0000-0100-00000D000000}"/>
  <tableColumns count="1">
    <tableColumn id="1" xr3:uid="{00000000-0010-0000-0A00-000001000000}" name="Columna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Cultura_Recreación_Deporte" displayName="Cultura_Recreación_Deporte" ref="M1:M10" totalsRowShown="0">
  <autoFilter ref="M1:M10" xr:uid="{00000000-0009-0000-0100-00000E000000}"/>
  <tableColumns count="1">
    <tableColumn id="1" xr3:uid="{00000000-0010-0000-0B00-000001000000}" name="Columna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Ambiente" displayName="Ambiente" ref="N1:N6" totalsRowShown="0">
  <autoFilter ref="N1:N6" xr:uid="{00000000-0009-0000-0100-00000F000000}"/>
  <tableColumns count="1">
    <tableColumn id="1" xr3:uid="{00000000-0010-0000-0C00-000001000000}" name="Columna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Movilidad" displayName="Movilidad" ref="O1:O8" totalsRowShown="0">
  <autoFilter ref="O1:O8" xr:uid="{00000000-0009-0000-0100-000010000000}"/>
  <tableColumns count="1">
    <tableColumn id="1" xr3:uid="{00000000-0010-0000-0D00-000001000000}" name="Columna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Hábitat" displayName="Hábitat" ref="P1:P9" totalsRowShown="0">
  <autoFilter ref="P1:P9" xr:uid="{00000000-0009-0000-0100-000011000000}"/>
  <tableColumns count="1">
    <tableColumn id="1" xr3:uid="{00000000-0010-0000-0E00-000001000000}" name="Columna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Mujeres" displayName="Mujeres" ref="Q1:Q3" totalsRowShown="0">
  <autoFilter ref="Q1:Q3" xr:uid="{00000000-0009-0000-0100-000012000000}"/>
  <tableColumns count="1">
    <tableColumn id="1" xr3:uid="{00000000-0010-0000-0F00-000001000000}" name="Columna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Seguridad_Convivencia_Justicia" displayName="Seguridad_Convivencia_Justicia" ref="R1:R4" totalsRowShown="0">
  <autoFilter ref="R1:R4" xr:uid="{00000000-0009-0000-0100-000013000000}"/>
  <tableColumns count="1">
    <tableColumn id="1" xr3:uid="{00000000-0010-0000-1000-000001000000}" name="Columna1"/>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Gestión_Jurídica" displayName="Gestión_Jurídica" ref="S1:S3" totalsRowShown="0">
  <autoFilter ref="S1:S3" xr:uid="{00000000-0009-0000-0100-000014000000}"/>
  <tableColumns count="1">
    <tableColumn id="1" xr3:uid="{00000000-0010-0000-1100-000001000000}" name="Columna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Otras_entidades" displayName="Otras_entidades" ref="T1:T5" totalsRowShown="0">
  <autoFilter ref="T1:T5" xr:uid="{00000000-0009-0000-0100-000015000000}"/>
  <tableColumns count="1">
    <tableColumn id="1" xr3:uid="{00000000-0010-0000-1200-000001000000}"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E26:E30" totalsRowShown="0" headerRowDxfId="4" dataDxfId="3">
  <autoFilter ref="E26:E30" xr:uid="{00000000-0009-0000-0100-000004000000}"/>
  <tableColumns count="1">
    <tableColumn id="1" xr3:uid="{00000000-0010-0000-0100-000001000000}" name="FECHA DE REPORTE" dataDxfId="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3000000}" name="Administrativo" displayName="Administrativo" ref="D1:D2" totalsRowShown="0">
  <autoFilter ref="D1:D2" xr:uid="{00000000-0009-0000-0100-000002000000}"/>
  <tableColumns count="1">
    <tableColumn id="1" xr3:uid="{00000000-0010-0000-1300-000001000000}" name="Columna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4000000}" name="Tabla3" displayName="Tabla3" ref="D26:D31" totalsRowShown="0" headerRowDxfId="0">
  <autoFilter ref="D26:D31" xr:uid="{00000000-0009-0000-0100-000003000000}"/>
  <tableColumns count="1">
    <tableColumn id="1" xr3:uid="{00000000-0010-0000-1400-000001000000}" name="VIGENCI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F26:F28" totalsRowShown="0" headerRowDxfId="1">
  <autoFilter ref="F26:F28" xr:uid="{00000000-0009-0000-0100-000005000000}"/>
  <tableColumns count="1">
    <tableColumn id="1" xr3:uid="{00000000-0010-0000-0200-000001000000}" name="PRIORIZAD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estión_pública" displayName="Gestión_pública" ref="E1:E4" totalsRowShown="0">
  <autoFilter ref="E1:E4" xr:uid="{00000000-0009-0000-0100-000006000000}"/>
  <tableColumns count="1">
    <tableColumn id="1" xr3:uid="{00000000-0010-0000-0300-000001000000}"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Gobierno" displayName="Gobierno" ref="F1:F5" totalsRowShown="0">
  <autoFilter ref="F1:F5" xr:uid="{00000000-0009-0000-0100-000007000000}"/>
  <tableColumns count="1">
    <tableColumn id="1" xr3:uid="{00000000-0010-0000-0400-000001000000}" name="Columna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Hacienda" displayName="Hacienda" ref="G1:G6" totalsRowShown="0">
  <autoFilter ref="G1:G6" xr:uid="{00000000-0009-0000-0100-000008000000}"/>
  <tableColumns count="1">
    <tableColumn id="1" xr3:uid="{00000000-0010-0000-0500-000001000000}" name="Columna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laneación" displayName="Planeación" ref="H1:H6" totalsRowShown="0">
  <autoFilter ref="H1:H6" xr:uid="{00000000-0009-0000-0100-000009000000}"/>
  <tableColumns count="1">
    <tableColumn id="1" xr3:uid="{00000000-0010-0000-0600-000001000000}" name="Columna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Desarrollo_Económico_Indus" displayName="Desarrollo_Económico_Indus" ref="I1:I6" totalsRowShown="0">
  <autoFilter ref="I1:I6" xr:uid="{00000000-0009-0000-0100-00000A000000}"/>
  <tableColumns count="1">
    <tableColumn id="1" xr3:uid="{00000000-0010-0000-0700-000001000000}" name="Columna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Educación" displayName="Educación" ref="J1:J7" totalsRowShown="0">
  <autoFilter ref="J1:J7" xr:uid="{00000000-0009-0000-0100-00000B000000}"/>
  <tableColumns count="1">
    <tableColumn id="1" xr3:uid="{00000000-0010-0000-0800-000001000000}"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workbookViewId="0">
      <selection activeCell="E28" sqref="E28"/>
    </sheetView>
  </sheetViews>
  <sheetFormatPr baseColWidth="10" defaultColWidth="11.42578125" defaultRowHeight="15" x14ac:dyDescent="0.25"/>
  <cols>
    <col min="1" max="1" width="38.42578125" bestFit="1" customWidth="1"/>
    <col min="2" max="2" width="12.140625" customWidth="1"/>
    <col min="3" max="3" width="10.7109375" customWidth="1"/>
    <col min="4" max="4" width="14.28515625" bestFit="1" customWidth="1"/>
    <col min="5" max="5" width="54.42578125" customWidth="1"/>
    <col min="6" max="6" width="15.140625" customWidth="1"/>
    <col min="7" max="20" width="16.28515625" customWidth="1"/>
  </cols>
  <sheetData>
    <row r="1" spans="1:20" x14ac:dyDescent="0.25">
      <c r="A1" s="4" t="s">
        <v>37</v>
      </c>
      <c r="B1" s="4"/>
      <c r="C1" s="4"/>
      <c r="D1" t="s">
        <v>119</v>
      </c>
      <c r="E1" t="s">
        <v>119</v>
      </c>
      <c r="F1" t="s">
        <v>119</v>
      </c>
      <c r="G1" t="s">
        <v>119</v>
      </c>
      <c r="H1" t="s">
        <v>119</v>
      </c>
      <c r="I1" t="s">
        <v>119</v>
      </c>
      <c r="J1" t="s">
        <v>119</v>
      </c>
      <c r="K1" t="s">
        <v>119</v>
      </c>
      <c r="L1" t="s">
        <v>119</v>
      </c>
      <c r="M1" t="s">
        <v>119</v>
      </c>
      <c r="N1" t="s">
        <v>119</v>
      </c>
      <c r="O1" t="s">
        <v>119</v>
      </c>
      <c r="P1" t="s">
        <v>119</v>
      </c>
      <c r="Q1" t="s">
        <v>119</v>
      </c>
      <c r="R1" t="s">
        <v>119</v>
      </c>
      <c r="S1" t="s">
        <v>119</v>
      </c>
      <c r="T1" t="s">
        <v>119</v>
      </c>
    </row>
    <row r="2" spans="1:20" x14ac:dyDescent="0.25">
      <c r="A2" t="s">
        <v>30</v>
      </c>
      <c r="D2" t="s">
        <v>164</v>
      </c>
      <c r="E2" t="s">
        <v>169</v>
      </c>
      <c r="F2" t="s">
        <v>22</v>
      </c>
      <c r="G2" t="s">
        <v>170</v>
      </c>
      <c r="H2" t="s">
        <v>24</v>
      </c>
      <c r="I2" t="s">
        <v>171</v>
      </c>
      <c r="J2" t="s">
        <v>172</v>
      </c>
      <c r="K2" t="s">
        <v>27</v>
      </c>
      <c r="L2" t="s">
        <v>173</v>
      </c>
      <c r="M2" t="s">
        <v>174</v>
      </c>
      <c r="N2" t="s">
        <v>175</v>
      </c>
      <c r="O2" t="s">
        <v>31</v>
      </c>
      <c r="P2" t="s">
        <v>176</v>
      </c>
      <c r="Q2" t="s">
        <v>33</v>
      </c>
      <c r="R2" t="s">
        <v>177</v>
      </c>
      <c r="S2" t="s">
        <v>178</v>
      </c>
      <c r="T2" t="s">
        <v>179</v>
      </c>
    </row>
    <row r="3" spans="1:20" x14ac:dyDescent="0.25">
      <c r="A3" t="s">
        <v>29</v>
      </c>
      <c r="E3" t="s">
        <v>63</v>
      </c>
      <c r="F3" t="s">
        <v>65</v>
      </c>
      <c r="G3" t="s">
        <v>68</v>
      </c>
      <c r="H3" t="s">
        <v>71</v>
      </c>
      <c r="I3" t="s">
        <v>72</v>
      </c>
      <c r="J3" t="s">
        <v>74</v>
      </c>
      <c r="K3" t="s">
        <v>76</v>
      </c>
      <c r="L3" t="s">
        <v>80</v>
      </c>
      <c r="M3" t="s">
        <v>82</v>
      </c>
      <c r="N3" t="s">
        <v>123</v>
      </c>
      <c r="O3" t="s">
        <v>92</v>
      </c>
      <c r="P3" t="s">
        <v>98</v>
      </c>
      <c r="Q3" t="s">
        <v>101</v>
      </c>
      <c r="R3" t="s">
        <v>102</v>
      </c>
      <c r="S3" t="s">
        <v>104</v>
      </c>
      <c r="T3" t="s">
        <v>116</v>
      </c>
    </row>
    <row r="4" spans="1:20" x14ac:dyDescent="0.25">
      <c r="A4" t="s">
        <v>25</v>
      </c>
      <c r="E4" t="s">
        <v>64</v>
      </c>
      <c r="F4" t="s">
        <v>66</v>
      </c>
      <c r="G4" t="s">
        <v>69</v>
      </c>
      <c r="I4" t="s">
        <v>107</v>
      </c>
      <c r="J4" t="s">
        <v>108</v>
      </c>
      <c r="K4" t="s">
        <v>77</v>
      </c>
      <c r="L4" t="s">
        <v>81</v>
      </c>
      <c r="M4" t="s">
        <v>83</v>
      </c>
      <c r="N4" t="s">
        <v>89</v>
      </c>
      <c r="O4" t="s">
        <v>93</v>
      </c>
      <c r="P4" t="s">
        <v>113</v>
      </c>
      <c r="R4" t="s">
        <v>103</v>
      </c>
      <c r="T4" t="s">
        <v>117</v>
      </c>
    </row>
    <row r="5" spans="1:20" x14ac:dyDescent="0.25">
      <c r="A5" t="s">
        <v>26</v>
      </c>
      <c r="F5" t="s">
        <v>67</v>
      </c>
      <c r="G5" t="s">
        <v>105</v>
      </c>
      <c r="I5" t="s">
        <v>106</v>
      </c>
      <c r="J5" t="s">
        <v>75</v>
      </c>
      <c r="K5" t="s">
        <v>110</v>
      </c>
      <c r="M5" t="s">
        <v>84</v>
      </c>
      <c r="N5" t="s">
        <v>90</v>
      </c>
      <c r="O5" t="s">
        <v>94</v>
      </c>
      <c r="P5" t="s">
        <v>114</v>
      </c>
      <c r="T5" t="s">
        <v>118</v>
      </c>
    </row>
    <row r="6" spans="1:20" x14ac:dyDescent="0.25">
      <c r="A6" t="s">
        <v>35</v>
      </c>
      <c r="G6" t="s">
        <v>70</v>
      </c>
      <c r="I6" t="s">
        <v>73</v>
      </c>
      <c r="K6" t="s">
        <v>78</v>
      </c>
      <c r="M6" t="s">
        <v>85</v>
      </c>
      <c r="N6" t="s">
        <v>91</v>
      </c>
      <c r="O6" t="s">
        <v>95</v>
      </c>
      <c r="P6" t="s">
        <v>112</v>
      </c>
    </row>
    <row r="7" spans="1:20" x14ac:dyDescent="0.25">
      <c r="A7" t="s">
        <v>21</v>
      </c>
      <c r="K7" t="s">
        <v>111</v>
      </c>
      <c r="M7" t="s">
        <v>86</v>
      </c>
      <c r="O7" t="s">
        <v>96</v>
      </c>
      <c r="P7" t="s">
        <v>115</v>
      </c>
    </row>
    <row r="8" spans="1:20" x14ac:dyDescent="0.25">
      <c r="A8" t="s">
        <v>22</v>
      </c>
      <c r="K8" t="s">
        <v>79</v>
      </c>
      <c r="M8" t="s">
        <v>87</v>
      </c>
      <c r="O8" t="s">
        <v>97</v>
      </c>
      <c r="P8" t="s">
        <v>99</v>
      </c>
    </row>
    <row r="9" spans="1:20" x14ac:dyDescent="0.25">
      <c r="A9" t="s">
        <v>32</v>
      </c>
      <c r="K9" t="s">
        <v>109</v>
      </c>
      <c r="M9" t="s">
        <v>88</v>
      </c>
      <c r="P9" t="s">
        <v>100</v>
      </c>
    </row>
    <row r="10" spans="1:20" x14ac:dyDescent="0.25">
      <c r="A10" t="s">
        <v>23</v>
      </c>
    </row>
    <row r="11" spans="1:20" x14ac:dyDescent="0.25">
      <c r="A11" t="s">
        <v>28</v>
      </c>
      <c r="E11" t="s">
        <v>41</v>
      </c>
    </row>
    <row r="12" spans="1:20" ht="30" x14ac:dyDescent="0.25">
      <c r="A12" t="s">
        <v>31</v>
      </c>
      <c r="E12" s="8" t="s">
        <v>54</v>
      </c>
    </row>
    <row r="13" spans="1:20" x14ac:dyDescent="0.25">
      <c r="A13" t="s">
        <v>33</v>
      </c>
      <c r="E13" s="5" t="s">
        <v>62</v>
      </c>
    </row>
    <row r="14" spans="1:20" x14ac:dyDescent="0.25">
      <c r="A14" t="s">
        <v>24</v>
      </c>
    </row>
    <row r="15" spans="1:20" x14ac:dyDescent="0.25">
      <c r="A15" t="s">
        <v>27</v>
      </c>
    </row>
    <row r="16" spans="1:20" x14ac:dyDescent="0.25">
      <c r="A16" t="s">
        <v>34</v>
      </c>
    </row>
    <row r="17" spans="1:6" x14ac:dyDescent="0.25">
      <c r="A17" t="s">
        <v>36</v>
      </c>
      <c r="E17" t="s">
        <v>42</v>
      </c>
    </row>
    <row r="18" spans="1:6" x14ac:dyDescent="0.25">
      <c r="A18" t="s">
        <v>164</v>
      </c>
      <c r="E18" s="7" t="s">
        <v>55</v>
      </c>
      <c r="F18" s="7"/>
    </row>
    <row r="19" spans="1:6" x14ac:dyDescent="0.25">
      <c r="A19" t="s">
        <v>165</v>
      </c>
      <c r="E19" s="6" t="s">
        <v>57</v>
      </c>
    </row>
    <row r="20" spans="1:6" x14ac:dyDescent="0.25">
      <c r="E20" s="2" t="s">
        <v>56</v>
      </c>
      <c r="F20" s="3"/>
    </row>
    <row r="26" spans="1:6" x14ac:dyDescent="0.25">
      <c r="D26" s="4" t="s">
        <v>38</v>
      </c>
      <c r="E26" s="4" t="s">
        <v>43</v>
      </c>
      <c r="F26" s="4" t="s">
        <v>44</v>
      </c>
    </row>
    <row r="27" spans="1:6" x14ac:dyDescent="0.25">
      <c r="D27">
        <v>2020</v>
      </c>
      <c r="E27" s="1" t="s">
        <v>60</v>
      </c>
      <c r="F27" t="s">
        <v>45</v>
      </c>
    </row>
    <row r="28" spans="1:6" x14ac:dyDescent="0.25">
      <c r="D28">
        <v>2021</v>
      </c>
      <c r="E28" s="1" t="s">
        <v>61</v>
      </c>
      <c r="F28" t="s">
        <v>46</v>
      </c>
    </row>
    <row r="29" spans="1:6" x14ac:dyDescent="0.25">
      <c r="D29">
        <v>2022</v>
      </c>
      <c r="E29" s="1" t="s">
        <v>180</v>
      </c>
    </row>
    <row r="30" spans="1:6" x14ac:dyDescent="0.25">
      <c r="D30">
        <v>2023</v>
      </c>
      <c r="E30" s="1"/>
    </row>
    <row r="31" spans="1:6" x14ac:dyDescent="0.25">
      <c r="D31">
        <v>2024</v>
      </c>
    </row>
  </sheetData>
  <pageMargins left="0.7" right="0.7" top="0.75" bottom="0.75" header="0.3" footer="0.3"/>
  <pageSetup orientation="portrait" horizontalDpi="300" verticalDpi="300"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34FAD-5479-49E7-B182-5BB5049B9A02}">
  <dimension ref="A1:AB67"/>
  <sheetViews>
    <sheetView showGridLines="0" tabSelected="1" topLeftCell="H26" zoomScale="90" zoomScaleNormal="90" workbookViewId="0">
      <selection activeCell="K30" sqref="K30"/>
    </sheetView>
  </sheetViews>
  <sheetFormatPr baseColWidth="10" defaultColWidth="11.42578125" defaultRowHeight="15" x14ac:dyDescent="0.25"/>
  <cols>
    <col min="1" max="1" width="28.140625" style="146" hidden="1" customWidth="1"/>
    <col min="2" max="2" width="29" style="30" customWidth="1"/>
    <col min="3" max="3" width="29" style="14" customWidth="1"/>
    <col min="4" max="4" width="34.42578125" style="14" customWidth="1"/>
    <col min="5" max="5" width="25.85546875" style="14" customWidth="1"/>
    <col min="6" max="6" width="19.42578125" style="14" customWidth="1"/>
    <col min="7" max="7" width="16.42578125" style="37" customWidth="1"/>
    <col min="8" max="8" width="25.42578125" style="37" customWidth="1"/>
    <col min="9" max="9" width="16.85546875" style="36" customWidth="1"/>
    <col min="10" max="10" width="19.140625" style="36" customWidth="1"/>
    <col min="11" max="11" width="16.85546875" style="36" customWidth="1"/>
    <col min="12" max="12" width="19.85546875" style="36" customWidth="1"/>
    <col min="13" max="13" width="15.42578125" style="14" customWidth="1"/>
    <col min="14" max="14" width="19.42578125" style="14" customWidth="1"/>
    <col min="15" max="16" width="40.42578125" style="14" customWidth="1"/>
    <col min="17" max="17" width="34.42578125" style="14" customWidth="1"/>
    <col min="18" max="18" width="43.42578125" style="14" customWidth="1"/>
    <col min="19" max="19" width="58.42578125" style="14" customWidth="1"/>
    <col min="20" max="20" width="22.42578125" style="41" customWidth="1"/>
    <col min="21" max="21" width="19.85546875" style="14" customWidth="1"/>
    <col min="22" max="22" width="44" style="14" customWidth="1"/>
    <col min="23" max="23" width="34.140625" style="14" customWidth="1"/>
    <col min="24" max="24" width="28.42578125" style="14" customWidth="1"/>
    <col min="25" max="25" width="33" style="14" customWidth="1"/>
    <col min="26" max="26" width="50.42578125" style="14" customWidth="1"/>
    <col min="27" max="27" width="11.42578125" style="14"/>
    <col min="28" max="28" width="12.42578125" style="14" bestFit="1" customWidth="1"/>
    <col min="29" max="16384" width="11.42578125" style="14"/>
  </cols>
  <sheetData>
    <row r="1" spans="1:26" ht="75" customHeight="1" x14ac:dyDescent="0.25">
      <c r="B1" s="13"/>
      <c r="C1" s="13"/>
      <c r="D1" s="298" t="s">
        <v>18</v>
      </c>
      <c r="E1" s="298"/>
      <c r="F1" s="298"/>
      <c r="G1" s="298"/>
      <c r="H1" s="298"/>
      <c r="I1" s="298"/>
      <c r="J1" s="298"/>
      <c r="K1" s="298"/>
      <c r="L1" s="298"/>
      <c r="M1" s="298"/>
      <c r="N1" s="298"/>
      <c r="O1" s="298"/>
      <c r="P1" s="298"/>
      <c r="Q1" s="298"/>
      <c r="R1" s="298"/>
      <c r="S1" s="298"/>
      <c r="T1" s="298"/>
      <c r="U1" s="298"/>
      <c r="V1" s="298"/>
      <c r="W1" s="298"/>
      <c r="X1" s="298"/>
      <c r="Y1" s="298"/>
      <c r="Z1" s="298"/>
    </row>
    <row r="2" spans="1:26" ht="26.25" customHeight="1" x14ac:dyDescent="0.25">
      <c r="B2" s="34" t="s">
        <v>20</v>
      </c>
      <c r="C2" s="293" t="s">
        <v>176</v>
      </c>
      <c r="D2" s="294"/>
      <c r="E2" s="294"/>
      <c r="F2" s="294"/>
      <c r="G2" s="294"/>
      <c r="H2" s="295"/>
      <c r="I2" s="296" t="s">
        <v>19</v>
      </c>
      <c r="J2" s="297"/>
      <c r="K2" s="293" t="s">
        <v>98</v>
      </c>
      <c r="L2" s="294"/>
      <c r="M2" s="294"/>
      <c r="N2" s="294"/>
      <c r="O2" s="294"/>
      <c r="P2" s="294"/>
      <c r="Q2" s="294"/>
      <c r="R2" s="294"/>
      <c r="S2" s="294"/>
      <c r="T2" s="294"/>
      <c r="U2" s="294"/>
      <c r="V2" s="294"/>
      <c r="W2" s="294"/>
      <c r="X2" s="294"/>
      <c r="Y2" s="294"/>
      <c r="Z2" s="294"/>
    </row>
    <row r="3" spans="1:26" ht="26.25" customHeight="1" x14ac:dyDescent="0.25">
      <c r="B3" s="34" t="s">
        <v>168</v>
      </c>
      <c r="C3" s="293"/>
      <c r="D3" s="294"/>
      <c r="E3" s="294"/>
      <c r="F3" s="294"/>
      <c r="G3" s="294"/>
      <c r="H3" s="295"/>
      <c r="I3" s="38"/>
      <c r="J3" s="42" t="s">
        <v>166</v>
      </c>
      <c r="K3" s="293"/>
      <c r="L3" s="294"/>
      <c r="M3" s="294"/>
      <c r="N3" s="294"/>
      <c r="O3" s="294"/>
      <c r="P3" s="294"/>
      <c r="Q3" s="294"/>
      <c r="R3" s="294"/>
      <c r="S3" s="294"/>
      <c r="T3" s="294"/>
      <c r="U3" s="294"/>
      <c r="V3" s="294"/>
      <c r="W3" s="294"/>
      <c r="X3" s="294"/>
      <c r="Y3" s="294"/>
      <c r="Z3" s="294"/>
    </row>
    <row r="4" spans="1:26" ht="27.75" customHeight="1" x14ac:dyDescent="0.25">
      <c r="B4" s="15" t="s">
        <v>39</v>
      </c>
      <c r="C4" s="293">
        <v>2022</v>
      </c>
      <c r="D4" s="294"/>
      <c r="E4" s="294"/>
      <c r="F4" s="294"/>
      <c r="G4" s="294"/>
      <c r="H4" s="295"/>
      <c r="I4" s="296" t="s">
        <v>40</v>
      </c>
      <c r="J4" s="297"/>
      <c r="K4" s="293" t="s">
        <v>180</v>
      </c>
      <c r="L4" s="294"/>
      <c r="M4" s="294"/>
      <c r="N4" s="294"/>
      <c r="O4" s="294"/>
      <c r="P4" s="294"/>
      <c r="Q4" s="294"/>
      <c r="R4" s="294"/>
      <c r="S4" s="294"/>
      <c r="T4" s="294"/>
      <c r="U4" s="294"/>
      <c r="V4" s="294"/>
      <c r="W4" s="294"/>
      <c r="X4" s="294"/>
      <c r="Y4" s="294"/>
      <c r="Z4" s="294"/>
    </row>
    <row r="5" spans="1:26" ht="38.25" customHeight="1" x14ac:dyDescent="0.25">
      <c r="B5" s="15" t="s">
        <v>41</v>
      </c>
      <c r="C5" s="293" t="s">
        <v>54</v>
      </c>
      <c r="D5" s="294"/>
      <c r="E5" s="294"/>
      <c r="F5" s="294"/>
      <c r="G5" s="294"/>
      <c r="H5" s="295"/>
      <c r="I5" s="296" t="s">
        <v>42</v>
      </c>
      <c r="J5" s="297"/>
      <c r="K5" s="293" t="s">
        <v>56</v>
      </c>
      <c r="L5" s="294"/>
      <c r="M5" s="294"/>
      <c r="N5" s="294"/>
      <c r="O5" s="294"/>
      <c r="P5" s="294"/>
      <c r="Q5" s="294"/>
      <c r="R5" s="294"/>
      <c r="S5" s="294"/>
      <c r="T5" s="294"/>
      <c r="U5" s="294"/>
      <c r="V5" s="294"/>
      <c r="W5" s="294"/>
      <c r="X5" s="294"/>
      <c r="Y5" s="294"/>
      <c r="Z5" s="294"/>
    </row>
    <row r="6" spans="1:26" ht="19.5" customHeight="1" thickBot="1" x14ac:dyDescent="0.3">
      <c r="B6" s="258" t="s">
        <v>167</v>
      </c>
      <c r="C6" s="258"/>
      <c r="D6" s="258"/>
      <c r="E6" s="258"/>
      <c r="F6" s="258"/>
      <c r="G6" s="258"/>
      <c r="H6" s="258"/>
      <c r="I6" s="258"/>
      <c r="J6" s="258"/>
      <c r="K6" s="258"/>
      <c r="L6" s="258"/>
      <c r="M6" s="258"/>
      <c r="N6" s="258"/>
      <c r="O6" s="258"/>
      <c r="P6" s="258"/>
      <c r="Q6" s="258"/>
      <c r="R6" s="258"/>
      <c r="S6" s="258"/>
      <c r="T6" s="258"/>
      <c r="U6" s="258"/>
      <c r="V6" s="258"/>
      <c r="W6" s="258"/>
      <c r="X6" s="258"/>
      <c r="Y6" s="258"/>
      <c r="Z6" s="258"/>
    </row>
    <row r="7" spans="1:26" ht="15.75" thickBot="1" x14ac:dyDescent="0.3">
      <c r="B7" s="259" t="s">
        <v>53</v>
      </c>
      <c r="C7" s="260"/>
      <c r="D7" s="260"/>
      <c r="E7" s="260"/>
      <c r="F7" s="260"/>
      <c r="G7" s="260"/>
      <c r="H7" s="260"/>
      <c r="I7" s="35"/>
      <c r="J7" s="35"/>
      <c r="K7" s="35"/>
      <c r="L7" s="35"/>
      <c r="M7" s="261" t="s">
        <v>129</v>
      </c>
      <c r="N7" s="262"/>
      <c r="O7" s="262"/>
      <c r="P7" s="262"/>
      <c r="Q7" s="262"/>
      <c r="R7" s="262"/>
      <c r="S7" s="262"/>
      <c r="T7" s="262"/>
      <c r="U7" s="262"/>
      <c r="V7" s="262"/>
      <c r="W7" s="262"/>
      <c r="X7" s="262"/>
      <c r="Y7" s="262"/>
      <c r="Z7" s="262"/>
    </row>
    <row r="8" spans="1:26" ht="18" customHeight="1" x14ac:dyDescent="0.25">
      <c r="B8" s="263" t="s">
        <v>163</v>
      </c>
      <c r="C8" s="264"/>
      <c r="D8" s="264" t="s">
        <v>9</v>
      </c>
      <c r="E8" s="271" t="s">
        <v>124</v>
      </c>
      <c r="F8" s="264" t="s">
        <v>162</v>
      </c>
      <c r="G8" s="274" t="s">
        <v>127</v>
      </c>
      <c r="H8" s="274" t="s">
        <v>128</v>
      </c>
      <c r="I8" s="278" t="s">
        <v>186</v>
      </c>
      <c r="J8" s="279"/>
      <c r="K8" s="282" t="s">
        <v>187</v>
      </c>
      <c r="L8" s="283"/>
      <c r="M8" s="255"/>
      <c r="N8" s="256"/>
      <c r="O8" s="256"/>
      <c r="P8" s="256"/>
      <c r="Q8" s="16"/>
      <c r="R8" s="16"/>
      <c r="S8" s="16"/>
      <c r="T8" s="286"/>
      <c r="U8" s="287"/>
      <c r="V8" s="287"/>
      <c r="W8" s="287"/>
      <c r="X8" s="287"/>
      <c r="Y8" s="287"/>
      <c r="Z8" s="287"/>
    </row>
    <row r="9" spans="1:26" ht="18" customHeight="1" x14ac:dyDescent="0.25">
      <c r="B9" s="265"/>
      <c r="C9" s="266"/>
      <c r="D9" s="266"/>
      <c r="E9" s="272"/>
      <c r="F9" s="266"/>
      <c r="G9" s="275"/>
      <c r="H9" s="275"/>
      <c r="I9" s="280"/>
      <c r="J9" s="281"/>
      <c r="K9" s="284"/>
      <c r="L9" s="285"/>
      <c r="M9" s="288" t="s">
        <v>188</v>
      </c>
      <c r="N9" s="289"/>
      <c r="O9" s="289"/>
      <c r="P9" s="289"/>
      <c r="Q9" s="289"/>
      <c r="R9" s="289"/>
      <c r="S9" s="290"/>
      <c r="T9" s="291" t="s">
        <v>189</v>
      </c>
      <c r="U9" s="292"/>
      <c r="V9" s="292"/>
      <c r="W9" s="292"/>
      <c r="X9" s="292"/>
      <c r="Y9" s="292"/>
      <c r="Z9" s="292"/>
    </row>
    <row r="10" spans="1:26" ht="18" customHeight="1" thickBot="1" x14ac:dyDescent="0.3">
      <c r="B10" s="267"/>
      <c r="C10" s="268"/>
      <c r="D10" s="268"/>
      <c r="E10" s="272"/>
      <c r="F10" s="268"/>
      <c r="G10" s="276"/>
      <c r="H10" s="276"/>
      <c r="I10" s="251" t="s">
        <v>125</v>
      </c>
      <c r="J10" s="253" t="s">
        <v>121</v>
      </c>
      <c r="K10" s="251" t="s">
        <v>125</v>
      </c>
      <c r="L10" s="253" t="s">
        <v>121</v>
      </c>
      <c r="M10" s="255" t="s">
        <v>13</v>
      </c>
      <c r="N10" s="256"/>
      <c r="O10" s="256"/>
      <c r="P10" s="256"/>
      <c r="Q10" s="256"/>
      <c r="R10" s="256"/>
      <c r="S10" s="257"/>
      <c r="T10" s="242" t="s">
        <v>13</v>
      </c>
      <c r="U10" s="243"/>
      <c r="V10" s="243"/>
      <c r="W10" s="243"/>
      <c r="X10" s="243"/>
      <c r="Y10" s="243"/>
      <c r="Z10" s="243"/>
    </row>
    <row r="11" spans="1:26" ht="60" customHeight="1" thickBot="1" x14ac:dyDescent="0.3">
      <c r="A11" s="147" t="s">
        <v>245</v>
      </c>
      <c r="B11" s="269"/>
      <c r="C11" s="270"/>
      <c r="D11" s="270"/>
      <c r="E11" s="273"/>
      <c r="F11" s="270"/>
      <c r="G11" s="277"/>
      <c r="H11" s="277"/>
      <c r="I11" s="252"/>
      <c r="J11" s="254"/>
      <c r="K11" s="252"/>
      <c r="L11" s="254"/>
      <c r="M11" s="17" t="s">
        <v>126</v>
      </c>
      <c r="N11" s="17" t="s">
        <v>122</v>
      </c>
      <c r="O11" s="18" t="s">
        <v>135</v>
      </c>
      <c r="P11" s="18" t="s">
        <v>134</v>
      </c>
      <c r="Q11" s="19" t="s">
        <v>136</v>
      </c>
      <c r="R11" s="19" t="s">
        <v>137</v>
      </c>
      <c r="S11" s="33" t="s">
        <v>120</v>
      </c>
      <c r="T11" s="39" t="s">
        <v>126</v>
      </c>
      <c r="U11" s="20" t="s">
        <v>122</v>
      </c>
      <c r="V11" s="31" t="s">
        <v>135</v>
      </c>
      <c r="W11" s="31" t="s">
        <v>134</v>
      </c>
      <c r="X11" s="32" t="s">
        <v>136</v>
      </c>
      <c r="Y11" s="32" t="s">
        <v>137</v>
      </c>
      <c r="Z11" s="20" t="s">
        <v>120</v>
      </c>
    </row>
    <row r="12" spans="1:26" ht="45" x14ac:dyDescent="0.25">
      <c r="A12" s="148" t="s">
        <v>246</v>
      </c>
      <c r="B12" s="244" t="s">
        <v>181</v>
      </c>
      <c r="C12" s="21" t="s">
        <v>0</v>
      </c>
      <c r="D12" s="21" t="s">
        <v>0</v>
      </c>
      <c r="E12" s="21" t="s">
        <v>139</v>
      </c>
      <c r="F12" s="21" t="s">
        <v>46</v>
      </c>
      <c r="G12" s="22">
        <v>0</v>
      </c>
      <c r="H12" s="22">
        <v>0</v>
      </c>
      <c r="I12" s="70">
        <v>698</v>
      </c>
      <c r="J12" s="24">
        <v>40779029689</v>
      </c>
      <c r="K12" s="70">
        <v>873</v>
      </c>
      <c r="L12" s="24">
        <v>48080490633</v>
      </c>
      <c r="M12" s="23">
        <v>860</v>
      </c>
      <c r="N12" s="24">
        <v>0</v>
      </c>
      <c r="O12" s="11">
        <f>IFERROR((1-(M12/I12)),0)</f>
        <v>-0.23209169054441259</v>
      </c>
      <c r="P12" s="11">
        <f>IFERROR((1-(N12/J12)),0)</f>
        <v>1</v>
      </c>
      <c r="Q12" s="12">
        <f>IFERROR((O12/H12),0)</f>
        <v>0</v>
      </c>
      <c r="R12" s="12">
        <f>IFERROR((P12/G12),0)</f>
        <v>0</v>
      </c>
      <c r="S12" s="149"/>
      <c r="T12" s="40"/>
      <c r="U12" s="24"/>
      <c r="V12" s="9">
        <f>IFERROR((1-(T12/K12)),0)</f>
        <v>1</v>
      </c>
      <c r="W12" s="9">
        <f>IFERROR((1-(U12/L12)),0)</f>
        <v>1</v>
      </c>
      <c r="X12" s="10">
        <f>IFERROR((V12/H12),0)</f>
        <v>0</v>
      </c>
      <c r="Y12" s="10">
        <f>IFERROR((W12/G12),0)</f>
        <v>0</v>
      </c>
      <c r="Z12" s="25"/>
    </row>
    <row r="13" spans="1:26" ht="50.25" customHeight="1" x14ac:dyDescent="0.25">
      <c r="A13" s="148" t="s">
        <v>247</v>
      </c>
      <c r="B13" s="245"/>
      <c r="C13" s="26" t="s">
        <v>1</v>
      </c>
      <c r="D13" s="26" t="s">
        <v>141</v>
      </c>
      <c r="E13" s="26" t="s">
        <v>138</v>
      </c>
      <c r="F13" s="26" t="s">
        <v>45</v>
      </c>
      <c r="G13" s="150">
        <v>0.01</v>
      </c>
      <c r="H13" s="150">
        <v>0.01</v>
      </c>
      <c r="I13" s="74">
        <v>2044</v>
      </c>
      <c r="J13" s="24">
        <v>23702680</v>
      </c>
      <c r="K13" s="74">
        <v>3204</v>
      </c>
      <c r="L13" s="78">
        <v>53214668</v>
      </c>
      <c r="M13" s="59">
        <v>1929</v>
      </c>
      <c r="N13" s="78">
        <v>25173161</v>
      </c>
      <c r="O13" s="11">
        <f t="shared" ref="O13:P32" si="0">IFERROR((1-(M13/I13)),0)</f>
        <v>5.6262230919765122E-2</v>
      </c>
      <c r="P13" s="11">
        <f t="shared" si="0"/>
        <v>-6.2038596479385477E-2</v>
      </c>
      <c r="Q13" s="12">
        <f t="shared" ref="Q13:Q32" si="1">IFERROR((O13/H13),0)</f>
        <v>5.6262230919765122</v>
      </c>
      <c r="R13" s="12">
        <f t="shared" ref="R13:R32" si="2">IFERROR((P13/G13),0)</f>
        <v>-6.2038596479385477</v>
      </c>
      <c r="S13" s="149"/>
      <c r="T13" s="40">
        <v>2973</v>
      </c>
      <c r="U13" s="24">
        <v>54519530</v>
      </c>
      <c r="V13" s="9">
        <f>IFERROR((1-(T13/K13)),0)</f>
        <v>7.2097378277153568E-2</v>
      </c>
      <c r="W13" s="9">
        <f>IFERROR((1-(U13/L13)),0)</f>
        <v>-2.4520720490072367E-2</v>
      </c>
      <c r="X13" s="10">
        <f t="shared" ref="X13:X32" si="3">IFERROR((V13/H13),0)</f>
        <v>7.2097378277153563</v>
      </c>
      <c r="Y13" s="10">
        <f t="shared" ref="Y13:Y32" si="4">IFERROR((W13/G13),0)</f>
        <v>-2.4520720490072367</v>
      </c>
      <c r="Z13" s="25"/>
    </row>
    <row r="14" spans="1:26" ht="35.1" customHeight="1" x14ac:dyDescent="0.25">
      <c r="A14" s="148" t="s">
        <v>248</v>
      </c>
      <c r="B14" s="246" t="s">
        <v>10</v>
      </c>
      <c r="C14" s="247" t="s">
        <v>2</v>
      </c>
      <c r="D14" s="26" t="s">
        <v>50</v>
      </c>
      <c r="E14" s="26" t="s">
        <v>151</v>
      </c>
      <c r="F14" s="26" t="s">
        <v>46</v>
      </c>
      <c r="G14" s="150">
        <v>0</v>
      </c>
      <c r="H14" s="150">
        <v>0</v>
      </c>
      <c r="I14" s="74">
        <v>0</v>
      </c>
      <c r="J14" s="24">
        <v>0</v>
      </c>
      <c r="K14" s="74">
        <v>0</v>
      </c>
      <c r="L14" s="74">
        <v>0</v>
      </c>
      <c r="M14" s="59">
        <v>0</v>
      </c>
      <c r="N14" s="60">
        <v>0</v>
      </c>
      <c r="O14" s="11">
        <f t="shared" si="0"/>
        <v>0</v>
      </c>
      <c r="P14" s="11">
        <f t="shared" si="0"/>
        <v>0</v>
      </c>
      <c r="Q14" s="12">
        <f t="shared" si="1"/>
        <v>0</v>
      </c>
      <c r="R14" s="12">
        <f t="shared" si="2"/>
        <v>0</v>
      </c>
      <c r="S14" s="149"/>
      <c r="T14" s="40"/>
      <c r="U14" s="24"/>
      <c r="V14" s="9">
        <f t="shared" ref="V14:W32" si="5">IFERROR((1-(T14/K14)),0)</f>
        <v>0</v>
      </c>
      <c r="W14" s="9">
        <f t="shared" si="5"/>
        <v>0</v>
      </c>
      <c r="X14" s="10">
        <f t="shared" si="3"/>
        <v>0</v>
      </c>
      <c r="Y14" s="10">
        <f t="shared" si="4"/>
        <v>0</v>
      </c>
      <c r="Z14" s="25"/>
    </row>
    <row r="15" spans="1:26" ht="75.75" customHeight="1" x14ac:dyDescent="0.25">
      <c r="A15" s="148" t="s">
        <v>247</v>
      </c>
      <c r="B15" s="246"/>
      <c r="C15" s="247"/>
      <c r="D15" s="26" t="s">
        <v>144</v>
      </c>
      <c r="E15" s="26" t="s">
        <v>142</v>
      </c>
      <c r="F15" s="26" t="s">
        <v>46</v>
      </c>
      <c r="G15" s="151">
        <v>0</v>
      </c>
      <c r="H15" s="151">
        <v>0</v>
      </c>
      <c r="I15" s="58">
        <v>0</v>
      </c>
      <c r="J15" s="56">
        <v>0</v>
      </c>
      <c r="K15" s="58">
        <v>0</v>
      </c>
      <c r="L15" s="58">
        <v>0</v>
      </c>
      <c r="M15" s="59">
        <v>3</v>
      </c>
      <c r="N15" s="60">
        <v>50038920</v>
      </c>
      <c r="O15" s="11">
        <f t="shared" si="0"/>
        <v>0</v>
      </c>
      <c r="P15" s="11">
        <f t="shared" si="0"/>
        <v>0</v>
      </c>
      <c r="Q15" s="12">
        <f t="shared" si="1"/>
        <v>0</v>
      </c>
      <c r="R15" s="12">
        <f t="shared" si="2"/>
        <v>0</v>
      </c>
      <c r="S15" s="149"/>
      <c r="T15" s="89">
        <v>15</v>
      </c>
      <c r="U15" s="56">
        <v>77038920</v>
      </c>
      <c r="V15" s="152">
        <f t="shared" si="5"/>
        <v>0</v>
      </c>
      <c r="W15" s="152">
        <f t="shared" si="5"/>
        <v>0</v>
      </c>
      <c r="X15" s="153">
        <f t="shared" si="3"/>
        <v>0</v>
      </c>
      <c r="Y15" s="153">
        <f t="shared" si="4"/>
        <v>0</v>
      </c>
      <c r="Z15" s="93" t="s">
        <v>249</v>
      </c>
    </row>
    <row r="16" spans="1:26" ht="45" x14ac:dyDescent="0.25">
      <c r="A16" s="148" t="s">
        <v>250</v>
      </c>
      <c r="B16" s="246" t="s">
        <v>11</v>
      </c>
      <c r="C16" s="247" t="s">
        <v>3</v>
      </c>
      <c r="D16" s="26" t="s">
        <v>145</v>
      </c>
      <c r="E16" s="26" t="s">
        <v>146</v>
      </c>
      <c r="F16" s="26" t="s">
        <v>45</v>
      </c>
      <c r="G16" s="73">
        <v>0.01</v>
      </c>
      <c r="H16" s="73">
        <v>0.01</v>
      </c>
      <c r="I16" s="74">
        <v>32</v>
      </c>
      <c r="J16" s="24">
        <v>11032678</v>
      </c>
      <c r="K16" s="74">
        <v>32</v>
      </c>
      <c r="L16" s="24">
        <v>17919622</v>
      </c>
      <c r="M16" s="59">
        <v>20</v>
      </c>
      <c r="N16" s="78">
        <v>7153677</v>
      </c>
      <c r="O16" s="11">
        <f>IFERROR((1-(M16/I16)),0)</f>
        <v>0.375</v>
      </c>
      <c r="P16" s="11">
        <f>IFERROR((1-(N16/J16)),0)</f>
        <v>0.35159197068925607</v>
      </c>
      <c r="Q16" s="12">
        <f t="shared" si="1"/>
        <v>37.5</v>
      </c>
      <c r="R16" s="12">
        <f>IFERROR((P16/G16),0)</f>
        <v>35.159197068925607</v>
      </c>
      <c r="S16" s="149"/>
      <c r="T16" s="94">
        <v>20</v>
      </c>
      <c r="U16" s="24">
        <v>15156287</v>
      </c>
      <c r="V16" s="9">
        <f t="shared" si="5"/>
        <v>0.375</v>
      </c>
      <c r="W16" s="9">
        <f t="shared" si="5"/>
        <v>0.15420721486200994</v>
      </c>
      <c r="X16" s="10">
        <f t="shared" si="3"/>
        <v>37.5</v>
      </c>
      <c r="Y16" s="10">
        <f t="shared" si="4"/>
        <v>15.420721486200994</v>
      </c>
      <c r="Z16" s="93" t="s">
        <v>251</v>
      </c>
    </row>
    <row r="17" spans="1:28" ht="48" customHeight="1" x14ac:dyDescent="0.25">
      <c r="A17" s="148" t="s">
        <v>250</v>
      </c>
      <c r="B17" s="246"/>
      <c r="C17" s="247"/>
      <c r="D17" s="26" t="s">
        <v>143</v>
      </c>
      <c r="E17" s="26" t="s">
        <v>140</v>
      </c>
      <c r="F17" s="26" t="s">
        <v>45</v>
      </c>
      <c r="G17" s="73">
        <v>0.01</v>
      </c>
      <c r="H17" s="73">
        <v>0.01</v>
      </c>
      <c r="I17" s="74">
        <v>0</v>
      </c>
      <c r="J17" s="24">
        <v>0</v>
      </c>
      <c r="K17" s="74">
        <v>0</v>
      </c>
      <c r="L17" s="74">
        <v>0</v>
      </c>
      <c r="M17" s="59">
        <v>1</v>
      </c>
      <c r="N17" s="154">
        <v>199931</v>
      </c>
      <c r="O17" s="11">
        <f t="shared" si="0"/>
        <v>0</v>
      </c>
      <c r="P17" s="11">
        <f>IFERROR((1-(N17/J17)),0)</f>
        <v>0</v>
      </c>
      <c r="Q17" s="12">
        <f t="shared" si="1"/>
        <v>0</v>
      </c>
      <c r="R17" s="12">
        <f t="shared" si="2"/>
        <v>0</v>
      </c>
      <c r="S17" s="149"/>
      <c r="T17" s="59">
        <v>1</v>
      </c>
      <c r="U17" s="154">
        <v>199931</v>
      </c>
      <c r="V17" s="9">
        <f t="shared" si="5"/>
        <v>0</v>
      </c>
      <c r="W17" s="9">
        <f t="shared" si="5"/>
        <v>0</v>
      </c>
      <c r="X17" s="10">
        <f t="shared" si="3"/>
        <v>0</v>
      </c>
      <c r="Y17" s="10">
        <f t="shared" si="4"/>
        <v>0</v>
      </c>
      <c r="Z17" s="25"/>
    </row>
    <row r="18" spans="1:28" ht="45" x14ac:dyDescent="0.25">
      <c r="A18" s="148" t="s">
        <v>250</v>
      </c>
      <c r="B18" s="246"/>
      <c r="C18" s="26" t="s">
        <v>4</v>
      </c>
      <c r="D18" s="26" t="s">
        <v>147</v>
      </c>
      <c r="E18" s="26" t="s">
        <v>146</v>
      </c>
      <c r="F18" s="26" t="s">
        <v>45</v>
      </c>
      <c r="G18" s="73">
        <v>0.01</v>
      </c>
      <c r="H18" s="73">
        <v>0.01</v>
      </c>
      <c r="I18" s="74">
        <v>1</v>
      </c>
      <c r="J18" s="24">
        <v>51516668</v>
      </c>
      <c r="K18" s="74">
        <v>1</v>
      </c>
      <c r="L18" s="24">
        <v>103032488</v>
      </c>
      <c r="M18" s="59">
        <v>1</v>
      </c>
      <c r="N18" s="78">
        <v>51539918</v>
      </c>
      <c r="O18" s="11">
        <f t="shared" si="0"/>
        <v>0</v>
      </c>
      <c r="P18" s="155">
        <f>IFERROR((1-(N18/J18)),0)</f>
        <v>-4.5131024390010488E-4</v>
      </c>
      <c r="Q18" s="12">
        <f t="shared" si="1"/>
        <v>0</v>
      </c>
      <c r="R18" s="12">
        <f t="shared" si="2"/>
        <v>-4.5131024390010488E-2</v>
      </c>
      <c r="S18" s="149"/>
      <c r="T18" s="40">
        <v>1</v>
      </c>
      <c r="U18" s="24">
        <v>103056238</v>
      </c>
      <c r="V18" s="9">
        <f t="shared" si="5"/>
        <v>0</v>
      </c>
      <c r="W18" s="156">
        <f>IFERROR((1-(U18/L18)),0)</f>
        <v>-2.3050981744709986E-4</v>
      </c>
      <c r="X18" s="157">
        <f>IFERROR((V18/H18),0)</f>
        <v>0</v>
      </c>
      <c r="Y18" s="158">
        <f t="shared" si="4"/>
        <v>-2.3050981744709986E-2</v>
      </c>
      <c r="Z18" s="93" t="s">
        <v>252</v>
      </c>
    </row>
    <row r="19" spans="1:28" ht="30" x14ac:dyDescent="0.25">
      <c r="A19" s="148" t="s">
        <v>250</v>
      </c>
      <c r="B19" s="246"/>
      <c r="C19" s="247" t="s">
        <v>5</v>
      </c>
      <c r="D19" s="26" t="s">
        <v>148</v>
      </c>
      <c r="E19" s="26" t="s">
        <v>142</v>
      </c>
      <c r="F19" s="26" t="s">
        <v>46</v>
      </c>
      <c r="G19" s="73">
        <v>0</v>
      </c>
      <c r="H19" s="73">
        <v>0</v>
      </c>
      <c r="I19" s="74">
        <v>0</v>
      </c>
      <c r="J19" s="56">
        <v>0</v>
      </c>
      <c r="K19" s="74">
        <v>0</v>
      </c>
      <c r="L19" s="58">
        <v>0</v>
      </c>
      <c r="M19" s="59">
        <v>0</v>
      </c>
      <c r="N19" s="78">
        <v>0</v>
      </c>
      <c r="O19" s="11">
        <f t="shared" si="0"/>
        <v>0</v>
      </c>
      <c r="P19" s="11">
        <f t="shared" si="0"/>
        <v>0</v>
      </c>
      <c r="Q19" s="12">
        <f t="shared" si="1"/>
        <v>0</v>
      </c>
      <c r="R19" s="12">
        <f t="shared" si="2"/>
        <v>0</v>
      </c>
      <c r="S19" s="159" t="s">
        <v>253</v>
      </c>
      <c r="T19" s="40"/>
      <c r="U19" s="24"/>
      <c r="V19" s="9">
        <f t="shared" si="5"/>
        <v>0</v>
      </c>
      <c r="W19" s="9">
        <f t="shared" si="5"/>
        <v>0</v>
      </c>
      <c r="X19" s="10">
        <f t="shared" si="3"/>
        <v>0</v>
      </c>
      <c r="Y19" s="10">
        <f t="shared" si="4"/>
        <v>0</v>
      </c>
      <c r="Z19" s="93"/>
    </row>
    <row r="20" spans="1:28" ht="45" x14ac:dyDescent="0.25">
      <c r="A20" s="148" t="s">
        <v>250</v>
      </c>
      <c r="B20" s="246"/>
      <c r="C20" s="247"/>
      <c r="D20" s="26" t="s">
        <v>149</v>
      </c>
      <c r="E20" s="26" t="s">
        <v>150</v>
      </c>
      <c r="F20" s="26" t="s">
        <v>45</v>
      </c>
      <c r="G20" s="73">
        <v>0.01</v>
      </c>
      <c r="H20" s="73">
        <v>0.01</v>
      </c>
      <c r="I20" s="74">
        <v>5</v>
      </c>
      <c r="J20" s="56">
        <v>0</v>
      </c>
      <c r="K20" s="74">
        <v>5</v>
      </c>
      <c r="L20" s="58">
        <v>0</v>
      </c>
      <c r="M20" s="59">
        <v>5</v>
      </c>
      <c r="N20" s="78">
        <v>0</v>
      </c>
      <c r="O20" s="11">
        <f t="shared" si="0"/>
        <v>0</v>
      </c>
      <c r="P20" s="11">
        <f t="shared" si="0"/>
        <v>0</v>
      </c>
      <c r="Q20" s="12">
        <f t="shared" si="1"/>
        <v>0</v>
      </c>
      <c r="R20" s="12">
        <f t="shared" si="2"/>
        <v>0</v>
      </c>
      <c r="S20" s="159" t="s">
        <v>254</v>
      </c>
      <c r="T20" s="40"/>
      <c r="U20" s="24"/>
      <c r="V20" s="9">
        <f t="shared" si="5"/>
        <v>1</v>
      </c>
      <c r="W20" s="9">
        <f t="shared" si="5"/>
        <v>0</v>
      </c>
      <c r="X20" s="10">
        <f t="shared" si="3"/>
        <v>100</v>
      </c>
      <c r="Y20" s="10">
        <f t="shared" si="4"/>
        <v>0</v>
      </c>
      <c r="Z20" s="86"/>
    </row>
    <row r="21" spans="1:28" ht="40.5" customHeight="1" x14ac:dyDescent="0.25">
      <c r="A21" s="148" t="s">
        <v>250</v>
      </c>
      <c r="B21" s="246"/>
      <c r="C21" s="247"/>
      <c r="D21" s="26" t="s">
        <v>51</v>
      </c>
      <c r="E21" s="26" t="s">
        <v>142</v>
      </c>
      <c r="F21" s="26" t="s">
        <v>45</v>
      </c>
      <c r="G21" s="73">
        <v>0.01</v>
      </c>
      <c r="H21" s="73">
        <v>0.01</v>
      </c>
      <c r="I21" s="74">
        <v>0</v>
      </c>
      <c r="J21" s="24">
        <v>32357274</v>
      </c>
      <c r="K21" s="74">
        <v>0</v>
      </c>
      <c r="L21" s="24">
        <v>64100193</v>
      </c>
      <c r="M21" s="59">
        <v>0</v>
      </c>
      <c r="N21" s="78">
        <v>28064760</v>
      </c>
      <c r="O21" s="11">
        <f>IFERROR((1-(M21/I21)),0)</f>
        <v>0</v>
      </c>
      <c r="P21" s="11">
        <f>IFERROR((1-(N21/J21)),0)</f>
        <v>0.13265993915309426</v>
      </c>
      <c r="Q21" s="12">
        <f t="shared" si="1"/>
        <v>0</v>
      </c>
      <c r="R21" s="12">
        <f t="shared" si="2"/>
        <v>13.265993915309426</v>
      </c>
      <c r="S21" s="159" t="s">
        <v>255</v>
      </c>
      <c r="T21" s="89" t="s">
        <v>256</v>
      </c>
      <c r="U21" s="60">
        <v>61907574</v>
      </c>
      <c r="V21" s="9">
        <f t="shared" si="5"/>
        <v>0</v>
      </c>
      <c r="W21" s="9">
        <f t="shared" si="5"/>
        <v>3.420612165707515E-2</v>
      </c>
      <c r="X21" s="10">
        <f t="shared" si="3"/>
        <v>0</v>
      </c>
      <c r="Y21" s="10">
        <f t="shared" si="4"/>
        <v>3.420612165707515</v>
      </c>
      <c r="Z21" s="25"/>
      <c r="AB21" s="127"/>
    </row>
    <row r="22" spans="1:28" ht="63.75" customHeight="1" x14ac:dyDescent="0.25">
      <c r="A22" s="148" t="s">
        <v>250</v>
      </c>
      <c r="B22" s="246"/>
      <c r="C22" s="247"/>
      <c r="D22" s="26" t="s">
        <v>52</v>
      </c>
      <c r="E22" s="26" t="s">
        <v>152</v>
      </c>
      <c r="F22" s="26" t="s">
        <v>45</v>
      </c>
      <c r="G22" s="73">
        <v>0.01</v>
      </c>
      <c r="H22" s="73">
        <v>0.01</v>
      </c>
      <c r="I22" s="74">
        <v>1355.2829999999999</v>
      </c>
      <c r="J22" s="24">
        <v>9941200</v>
      </c>
      <c r="K22" s="74">
        <v>3205.2660000000001</v>
      </c>
      <c r="L22" s="24">
        <v>25242336</v>
      </c>
      <c r="M22" s="59">
        <v>1410.93</v>
      </c>
      <c r="N22" s="78">
        <v>12459428</v>
      </c>
      <c r="O22" s="11">
        <f>IFERROR((1-(M22/I22)),0)</f>
        <v>-4.1059321189744313E-2</v>
      </c>
      <c r="P22" s="11">
        <f>IFERROR((1-(N22/J22)),0)</f>
        <v>-0.25331227618396168</v>
      </c>
      <c r="Q22" s="12">
        <f>IFERROR((O22/H22),0)</f>
        <v>-4.1059321189744313</v>
      </c>
      <c r="R22" s="12">
        <f>IFERROR((P22/G22),0)</f>
        <v>-25.331227618396166</v>
      </c>
      <c r="S22" s="149"/>
      <c r="T22" s="89">
        <v>2877.27</v>
      </c>
      <c r="U22" s="60">
        <v>27180806</v>
      </c>
      <c r="V22" s="9">
        <f t="shared" si="5"/>
        <v>0.10233035261348045</v>
      </c>
      <c r="W22" s="9">
        <f t="shared" si="5"/>
        <v>-7.6794398109588657E-2</v>
      </c>
      <c r="X22" s="10">
        <f t="shared" si="3"/>
        <v>10.233035261348045</v>
      </c>
      <c r="Y22" s="10">
        <f t="shared" si="4"/>
        <v>-7.6794398109588657</v>
      </c>
      <c r="Z22" s="25"/>
    </row>
    <row r="23" spans="1:28" ht="48.75" customHeight="1" x14ac:dyDescent="0.25">
      <c r="A23" s="148" t="s">
        <v>250</v>
      </c>
      <c r="B23" s="246"/>
      <c r="C23" s="248" t="s">
        <v>6</v>
      </c>
      <c r="D23" s="26" t="s">
        <v>153</v>
      </c>
      <c r="E23" s="26" t="s">
        <v>155</v>
      </c>
      <c r="F23" s="26" t="s">
        <v>46</v>
      </c>
      <c r="G23" s="73">
        <v>0</v>
      </c>
      <c r="H23" s="73">
        <v>0</v>
      </c>
      <c r="I23" s="74">
        <v>755617</v>
      </c>
      <c r="J23" s="24">
        <v>149587654</v>
      </c>
      <c r="K23" s="74">
        <v>1768717</v>
      </c>
      <c r="L23" s="24">
        <v>341074107</v>
      </c>
      <c r="M23" s="59">
        <v>911777</v>
      </c>
      <c r="N23" s="78">
        <v>180911350</v>
      </c>
      <c r="O23" s="11">
        <f t="shared" si="0"/>
        <v>-0.20666554616955413</v>
      </c>
      <c r="P23" s="11">
        <f t="shared" si="0"/>
        <v>-0.20940027577409559</v>
      </c>
      <c r="Q23" s="12">
        <f t="shared" si="1"/>
        <v>0</v>
      </c>
      <c r="R23" s="12">
        <f t="shared" si="2"/>
        <v>0</v>
      </c>
      <c r="S23" s="159" t="s">
        <v>257</v>
      </c>
      <c r="T23" s="40">
        <v>2032201</v>
      </c>
      <c r="U23" s="24">
        <v>420614747</v>
      </c>
      <c r="V23" s="9">
        <f t="shared" si="5"/>
        <v>-0.14896899843219691</v>
      </c>
      <c r="W23" s="9">
        <f t="shared" si="5"/>
        <v>-0.2332063277966745</v>
      </c>
      <c r="X23" s="10">
        <f>IFERROR((V23/H23),0)</f>
        <v>0</v>
      </c>
      <c r="Y23" s="10">
        <f t="shared" si="4"/>
        <v>0</v>
      </c>
      <c r="Z23" s="93" t="s">
        <v>258</v>
      </c>
    </row>
    <row r="24" spans="1:28" ht="54" customHeight="1" x14ac:dyDescent="0.25">
      <c r="A24" s="148" t="s">
        <v>250</v>
      </c>
      <c r="B24" s="246"/>
      <c r="C24" s="249"/>
      <c r="D24" s="26" t="s">
        <v>154</v>
      </c>
      <c r="E24" s="26" t="s">
        <v>156</v>
      </c>
      <c r="F24" s="26" t="s">
        <v>46</v>
      </c>
      <c r="G24" s="73">
        <v>0</v>
      </c>
      <c r="H24" s="73">
        <v>0</v>
      </c>
      <c r="I24" s="74">
        <v>286783</v>
      </c>
      <c r="J24" s="24">
        <v>47687240</v>
      </c>
      <c r="K24" s="74">
        <v>687339</v>
      </c>
      <c r="L24" s="24">
        <v>111559874</v>
      </c>
      <c r="M24" s="59">
        <v>911777</v>
      </c>
      <c r="N24" s="78">
        <v>55137696</v>
      </c>
      <c r="O24" s="11">
        <f t="shared" si="0"/>
        <v>-2.1793272265092423</v>
      </c>
      <c r="P24" s="11">
        <f t="shared" si="0"/>
        <v>-0.1562358400276469</v>
      </c>
      <c r="Q24" s="12">
        <f t="shared" si="1"/>
        <v>0</v>
      </c>
      <c r="R24" s="12">
        <f t="shared" si="2"/>
        <v>0</v>
      </c>
      <c r="S24" s="159" t="s">
        <v>257</v>
      </c>
      <c r="T24" s="40">
        <v>639699</v>
      </c>
      <c r="U24" s="24">
        <v>116534181</v>
      </c>
      <c r="V24" s="9">
        <f t="shared" si="5"/>
        <v>6.9310776778271022E-2</v>
      </c>
      <c r="W24" s="9">
        <f>IFERROR((1-(U24/L24)),0)</f>
        <v>-4.4588675315283988E-2</v>
      </c>
      <c r="X24" s="10">
        <f t="shared" si="3"/>
        <v>0</v>
      </c>
      <c r="Y24" s="10">
        <f t="shared" si="4"/>
        <v>0</v>
      </c>
      <c r="Z24" s="93" t="s">
        <v>258</v>
      </c>
    </row>
    <row r="25" spans="1:28" ht="90" x14ac:dyDescent="0.25">
      <c r="A25" s="148" t="s">
        <v>259</v>
      </c>
      <c r="B25" s="246"/>
      <c r="C25" s="239" t="s">
        <v>58</v>
      </c>
      <c r="D25" s="26" t="s">
        <v>49</v>
      </c>
      <c r="E25" s="26" t="s">
        <v>142</v>
      </c>
      <c r="F25" s="26" t="s">
        <v>46</v>
      </c>
      <c r="G25" s="73">
        <v>0</v>
      </c>
      <c r="H25" s="73">
        <v>0</v>
      </c>
      <c r="I25" s="74">
        <v>0</v>
      </c>
      <c r="J25" s="24">
        <v>0</v>
      </c>
      <c r="K25" s="74">
        <v>0</v>
      </c>
      <c r="L25" s="74">
        <v>0</v>
      </c>
      <c r="M25" s="59"/>
      <c r="N25" s="78"/>
      <c r="O25" s="11">
        <f t="shared" si="0"/>
        <v>0</v>
      </c>
      <c r="P25" s="11">
        <f t="shared" si="0"/>
        <v>0</v>
      </c>
      <c r="Q25" s="12">
        <f t="shared" si="1"/>
        <v>0</v>
      </c>
      <c r="R25" s="12">
        <f t="shared" si="2"/>
        <v>0</v>
      </c>
      <c r="S25" s="149"/>
      <c r="T25" s="40"/>
      <c r="U25" s="24"/>
      <c r="V25" s="9">
        <f t="shared" si="5"/>
        <v>0</v>
      </c>
      <c r="W25" s="9">
        <f t="shared" si="5"/>
        <v>0</v>
      </c>
      <c r="X25" s="10">
        <f t="shared" si="3"/>
        <v>0</v>
      </c>
      <c r="Y25" s="10">
        <f t="shared" si="4"/>
        <v>0</v>
      </c>
      <c r="Z25" s="25"/>
    </row>
    <row r="26" spans="1:28" ht="68.25" customHeight="1" x14ac:dyDescent="0.25">
      <c r="A26" s="148" t="s">
        <v>260</v>
      </c>
      <c r="B26" s="246"/>
      <c r="C26" s="250"/>
      <c r="D26" s="26" t="s">
        <v>48</v>
      </c>
      <c r="E26" s="26" t="s">
        <v>142</v>
      </c>
      <c r="F26" s="26" t="s">
        <v>46</v>
      </c>
      <c r="G26" s="73">
        <v>0</v>
      </c>
      <c r="H26" s="73">
        <v>0</v>
      </c>
      <c r="I26" s="74">
        <v>0</v>
      </c>
      <c r="J26" s="24">
        <v>0</v>
      </c>
      <c r="K26" s="74">
        <v>0</v>
      </c>
      <c r="L26" s="74">
        <v>0</v>
      </c>
      <c r="M26" s="59"/>
      <c r="N26" s="78"/>
      <c r="O26" s="11">
        <f t="shared" si="0"/>
        <v>0</v>
      </c>
      <c r="P26" s="11">
        <f t="shared" si="0"/>
        <v>0</v>
      </c>
      <c r="Q26" s="12">
        <f t="shared" si="1"/>
        <v>0</v>
      </c>
      <c r="R26" s="12">
        <f t="shared" si="2"/>
        <v>0</v>
      </c>
      <c r="S26" s="149"/>
      <c r="T26" s="40"/>
      <c r="U26" s="24"/>
      <c r="V26" s="9">
        <f t="shared" si="5"/>
        <v>0</v>
      </c>
      <c r="W26" s="9">
        <f t="shared" si="5"/>
        <v>0</v>
      </c>
      <c r="X26" s="10">
        <f t="shared" si="3"/>
        <v>0</v>
      </c>
      <c r="Y26" s="10">
        <f t="shared" si="4"/>
        <v>0</v>
      </c>
      <c r="Z26" s="25"/>
    </row>
    <row r="27" spans="1:28" ht="30" x14ac:dyDescent="0.25">
      <c r="A27" s="148" t="s">
        <v>260</v>
      </c>
      <c r="B27" s="246"/>
      <c r="C27" s="239" t="s">
        <v>59</v>
      </c>
      <c r="D27" s="26" t="s">
        <v>47</v>
      </c>
      <c r="E27" s="26" t="s">
        <v>157</v>
      </c>
      <c r="F27" s="26" t="s">
        <v>45</v>
      </c>
      <c r="G27" s="73">
        <v>0.01</v>
      </c>
      <c r="H27" s="73">
        <v>0.01</v>
      </c>
      <c r="I27" s="74">
        <v>0</v>
      </c>
      <c r="J27" s="24">
        <v>0</v>
      </c>
      <c r="K27" s="74">
        <v>0</v>
      </c>
      <c r="L27" s="74">
        <v>0</v>
      </c>
      <c r="M27" s="59">
        <v>0</v>
      </c>
      <c r="N27" s="78">
        <v>0</v>
      </c>
      <c r="O27" s="11">
        <f t="shared" si="0"/>
        <v>0</v>
      </c>
      <c r="P27" s="11">
        <f t="shared" si="0"/>
        <v>0</v>
      </c>
      <c r="Q27" s="12">
        <f t="shared" si="1"/>
        <v>0</v>
      </c>
      <c r="R27" s="12">
        <f t="shared" si="2"/>
        <v>0</v>
      </c>
      <c r="S27" s="149"/>
      <c r="T27" s="40"/>
      <c r="U27" s="24"/>
      <c r="V27" s="9">
        <f t="shared" si="5"/>
        <v>0</v>
      </c>
      <c r="W27" s="9">
        <f t="shared" si="5"/>
        <v>0</v>
      </c>
      <c r="X27" s="10">
        <f t="shared" si="3"/>
        <v>0</v>
      </c>
      <c r="Y27" s="10">
        <f t="shared" si="4"/>
        <v>0</v>
      </c>
      <c r="Z27" s="25"/>
    </row>
    <row r="28" spans="1:28" ht="30" x14ac:dyDescent="0.25">
      <c r="A28" s="148" t="s">
        <v>260</v>
      </c>
      <c r="B28" s="246"/>
      <c r="C28" s="250"/>
      <c r="D28" s="26" t="s">
        <v>14</v>
      </c>
      <c r="E28" s="26" t="s">
        <v>157</v>
      </c>
      <c r="F28" s="26" t="s">
        <v>46</v>
      </c>
      <c r="G28" s="73">
        <v>0</v>
      </c>
      <c r="H28" s="73">
        <v>0</v>
      </c>
      <c r="I28" s="74">
        <v>0</v>
      </c>
      <c r="J28" s="24">
        <v>0</v>
      </c>
      <c r="K28" s="74">
        <v>0</v>
      </c>
      <c r="L28" s="74">
        <v>0</v>
      </c>
      <c r="M28" s="59">
        <v>0</v>
      </c>
      <c r="N28" s="78">
        <v>0</v>
      </c>
      <c r="O28" s="11">
        <f t="shared" si="0"/>
        <v>0</v>
      </c>
      <c r="P28" s="11">
        <f t="shared" si="0"/>
        <v>0</v>
      </c>
      <c r="Q28" s="12">
        <f t="shared" si="1"/>
        <v>0</v>
      </c>
      <c r="R28" s="12">
        <f t="shared" si="2"/>
        <v>0</v>
      </c>
      <c r="S28" s="149"/>
      <c r="T28" s="40"/>
      <c r="U28" s="24"/>
      <c r="V28" s="9">
        <f t="shared" si="5"/>
        <v>0</v>
      </c>
      <c r="W28" s="9">
        <f t="shared" si="5"/>
        <v>0</v>
      </c>
      <c r="X28" s="10">
        <f t="shared" si="3"/>
        <v>0</v>
      </c>
      <c r="Y28" s="10">
        <f t="shared" si="4"/>
        <v>0</v>
      </c>
      <c r="Z28" s="25"/>
    </row>
    <row r="29" spans="1:28" ht="94.5" customHeight="1" x14ac:dyDescent="0.25">
      <c r="A29" s="148" t="s">
        <v>247</v>
      </c>
      <c r="B29" s="246"/>
      <c r="C29" s="26" t="s">
        <v>7</v>
      </c>
      <c r="D29" s="160" t="s">
        <v>261</v>
      </c>
      <c r="E29" s="26" t="s">
        <v>159</v>
      </c>
      <c r="F29" s="26" t="s">
        <v>46</v>
      </c>
      <c r="G29" s="73">
        <v>0</v>
      </c>
      <c r="H29" s="73">
        <v>0</v>
      </c>
      <c r="I29" s="74">
        <v>3</v>
      </c>
      <c r="J29" s="24">
        <v>0</v>
      </c>
      <c r="K29" s="74">
        <v>5</v>
      </c>
      <c r="L29" s="24">
        <v>44909248</v>
      </c>
      <c r="M29" s="59">
        <v>3</v>
      </c>
      <c r="N29" s="78">
        <v>0</v>
      </c>
      <c r="O29" s="11">
        <f t="shared" si="0"/>
        <v>0</v>
      </c>
      <c r="P29" s="11">
        <f t="shared" si="0"/>
        <v>0</v>
      </c>
      <c r="Q29" s="12">
        <f t="shared" si="1"/>
        <v>0</v>
      </c>
      <c r="R29" s="12">
        <f t="shared" si="2"/>
        <v>0</v>
      </c>
      <c r="S29" s="159" t="s">
        <v>262</v>
      </c>
      <c r="T29" s="40"/>
      <c r="U29" s="24"/>
      <c r="V29" s="9">
        <f t="shared" si="5"/>
        <v>1</v>
      </c>
      <c r="W29" s="9">
        <f t="shared" si="5"/>
        <v>1</v>
      </c>
      <c r="X29" s="10">
        <f t="shared" si="3"/>
        <v>0</v>
      </c>
      <c r="Y29" s="10">
        <f t="shared" si="4"/>
        <v>0</v>
      </c>
      <c r="Z29" s="25"/>
    </row>
    <row r="30" spans="1:28" ht="45.75" thickBot="1" x14ac:dyDescent="0.3">
      <c r="A30" s="148" t="s">
        <v>250</v>
      </c>
      <c r="B30" s="236" t="s">
        <v>12</v>
      </c>
      <c r="C30" s="239" t="s">
        <v>8</v>
      </c>
      <c r="D30" s="27" t="s">
        <v>15</v>
      </c>
      <c r="E30" s="27" t="s">
        <v>160</v>
      </c>
      <c r="F30" s="26" t="s">
        <v>45</v>
      </c>
      <c r="G30" s="138">
        <v>0.01</v>
      </c>
      <c r="H30" s="138">
        <v>0.01</v>
      </c>
      <c r="I30" s="92">
        <v>459</v>
      </c>
      <c r="J30" s="24">
        <v>2822156</v>
      </c>
      <c r="K30" s="92">
        <v>1119</v>
      </c>
      <c r="L30" s="24">
        <v>7710310</v>
      </c>
      <c r="M30" s="161">
        <v>914</v>
      </c>
      <c r="N30" s="78">
        <v>5832239</v>
      </c>
      <c r="O30" s="11">
        <f t="shared" si="0"/>
        <v>-0.99128540305010904</v>
      </c>
      <c r="P30" s="11">
        <f t="shared" si="0"/>
        <v>-1.0665898695890661</v>
      </c>
      <c r="Q30" s="12">
        <f t="shared" si="1"/>
        <v>-99.128540305010901</v>
      </c>
      <c r="R30" s="12">
        <f t="shared" si="2"/>
        <v>-106.65898695890661</v>
      </c>
      <c r="S30" s="159" t="s">
        <v>263</v>
      </c>
      <c r="T30" s="162">
        <v>1924</v>
      </c>
      <c r="U30" s="163">
        <v>12508404</v>
      </c>
      <c r="V30" s="9">
        <f t="shared" si="5"/>
        <v>-0.71939231456657726</v>
      </c>
      <c r="W30" s="9">
        <f t="shared" si="5"/>
        <v>-0.62229586099650991</v>
      </c>
      <c r="X30" s="10">
        <f t="shared" si="3"/>
        <v>-71.939231456657723</v>
      </c>
      <c r="Y30" s="10">
        <f>IFERROR((W30/G30),0)</f>
        <v>-62.229586099650987</v>
      </c>
      <c r="Z30" s="86" t="s">
        <v>264</v>
      </c>
    </row>
    <row r="31" spans="1:28" ht="30" x14ac:dyDescent="0.25">
      <c r="A31" s="148" t="s">
        <v>250</v>
      </c>
      <c r="B31" s="237"/>
      <c r="C31" s="240"/>
      <c r="D31" s="27" t="s">
        <v>16</v>
      </c>
      <c r="E31" s="27" t="s">
        <v>142</v>
      </c>
      <c r="F31" s="26" t="s">
        <v>46</v>
      </c>
      <c r="G31" s="138">
        <v>0.01</v>
      </c>
      <c r="H31" s="138">
        <v>0.01</v>
      </c>
      <c r="I31" s="92">
        <v>0</v>
      </c>
      <c r="J31" s="24">
        <v>0</v>
      </c>
      <c r="K31" s="92">
        <v>0</v>
      </c>
      <c r="L31" s="92">
        <v>0</v>
      </c>
      <c r="M31" s="92">
        <v>0</v>
      </c>
      <c r="N31" s="78">
        <v>0</v>
      </c>
      <c r="O31" s="11">
        <f t="shared" si="0"/>
        <v>0</v>
      </c>
      <c r="P31" s="11">
        <f t="shared" si="0"/>
        <v>0</v>
      </c>
      <c r="Q31" s="12">
        <f t="shared" si="1"/>
        <v>0</v>
      </c>
      <c r="R31" s="12">
        <f t="shared" si="2"/>
        <v>0</v>
      </c>
      <c r="S31" s="164"/>
      <c r="T31" s="40">
        <v>0</v>
      </c>
      <c r="U31" s="24">
        <v>0</v>
      </c>
      <c r="V31" s="9">
        <f t="shared" si="5"/>
        <v>0</v>
      </c>
      <c r="W31" s="9">
        <f t="shared" si="5"/>
        <v>0</v>
      </c>
      <c r="X31" s="10">
        <f t="shared" si="3"/>
        <v>0</v>
      </c>
      <c r="Y31" s="10">
        <f t="shared" si="4"/>
        <v>0</v>
      </c>
      <c r="Z31" s="165"/>
    </row>
    <row r="32" spans="1:28" ht="78.75" customHeight="1" thickBot="1" x14ac:dyDescent="0.3">
      <c r="A32" s="148" t="s">
        <v>250</v>
      </c>
      <c r="B32" s="238"/>
      <c r="C32" s="241"/>
      <c r="D32" s="29" t="s">
        <v>17</v>
      </c>
      <c r="E32" s="29" t="s">
        <v>161</v>
      </c>
      <c r="F32" s="29" t="s">
        <v>45</v>
      </c>
      <c r="G32" s="166">
        <v>0.01</v>
      </c>
      <c r="H32" s="166">
        <v>0.01</v>
      </c>
      <c r="I32" s="161">
        <v>156795</v>
      </c>
      <c r="J32" s="24">
        <v>67260396</v>
      </c>
      <c r="K32" s="161">
        <v>305728</v>
      </c>
      <c r="L32" s="24">
        <v>143534300</v>
      </c>
      <c r="M32" s="161">
        <v>180767</v>
      </c>
      <c r="N32" s="167">
        <v>93740090</v>
      </c>
      <c r="O32" s="11">
        <f t="shared" si="0"/>
        <v>-0.15288752830128516</v>
      </c>
      <c r="P32" s="11">
        <f t="shared" si="0"/>
        <v>-0.39368923727419025</v>
      </c>
      <c r="Q32" s="12">
        <f t="shared" si="1"/>
        <v>-15.288752830128516</v>
      </c>
      <c r="R32" s="12">
        <f t="shared" si="2"/>
        <v>-39.368923727419023</v>
      </c>
      <c r="S32" s="165" t="s">
        <v>265</v>
      </c>
      <c r="T32" s="162">
        <v>357678</v>
      </c>
      <c r="U32" s="78">
        <v>198007012</v>
      </c>
      <c r="V32" s="9">
        <f t="shared" si="5"/>
        <v>-0.16992228386016328</v>
      </c>
      <c r="W32" s="9">
        <f t="shared" si="5"/>
        <v>-0.37951006832513201</v>
      </c>
      <c r="X32" s="10">
        <f t="shared" si="3"/>
        <v>-16.992228386016329</v>
      </c>
      <c r="Y32" s="10">
        <f t="shared" si="4"/>
        <v>-37.951006832513201</v>
      </c>
      <c r="Z32" s="168" t="s">
        <v>265</v>
      </c>
    </row>
    <row r="33" spans="1:26" ht="84.95" customHeight="1" x14ac:dyDescent="0.25">
      <c r="A33" s="148" t="s">
        <v>246</v>
      </c>
      <c r="B33" s="169" t="s">
        <v>182</v>
      </c>
      <c r="C33" s="21" t="s">
        <v>0</v>
      </c>
      <c r="D33" s="21" t="s">
        <v>0</v>
      </c>
      <c r="E33" s="21" t="s">
        <v>139</v>
      </c>
      <c r="F33" s="21" t="s">
        <v>46</v>
      </c>
      <c r="G33" s="22" t="s">
        <v>184</v>
      </c>
      <c r="H33" s="22" t="s">
        <v>184</v>
      </c>
      <c r="I33" s="70">
        <v>698</v>
      </c>
      <c r="J33" s="24">
        <v>40779029689</v>
      </c>
      <c r="K33" s="70">
        <v>873</v>
      </c>
      <c r="L33" s="24">
        <v>48080490633</v>
      </c>
      <c r="M33" s="23">
        <v>793</v>
      </c>
      <c r="N33" s="24" t="s">
        <v>266</v>
      </c>
      <c r="O33" s="22" t="s">
        <v>184</v>
      </c>
      <c r="P33" s="22" t="s">
        <v>184</v>
      </c>
      <c r="Q33" s="22" t="s">
        <v>184</v>
      </c>
      <c r="R33" s="22" t="s">
        <v>184</v>
      </c>
      <c r="S33" s="149"/>
      <c r="T33" s="40">
        <v>970</v>
      </c>
      <c r="U33" s="24">
        <v>63990960240</v>
      </c>
      <c r="V33" s="22" t="s">
        <v>184</v>
      </c>
      <c r="W33" s="22" t="s">
        <v>184</v>
      </c>
      <c r="X33" s="22" t="s">
        <v>184</v>
      </c>
      <c r="Y33" s="22" t="s">
        <v>184</v>
      </c>
      <c r="Z33" s="25"/>
    </row>
    <row r="34" spans="1:26" ht="75" x14ac:dyDescent="0.25">
      <c r="B34" s="43" t="s">
        <v>183</v>
      </c>
    </row>
    <row r="35" spans="1:26" hidden="1" x14ac:dyDescent="0.25"/>
    <row r="36" spans="1:26" ht="66" customHeight="1" x14ac:dyDescent="0.25">
      <c r="A36" s="170" t="s">
        <v>247</v>
      </c>
      <c r="B36" s="171" t="s">
        <v>267</v>
      </c>
      <c r="C36" s="171" t="s">
        <v>267</v>
      </c>
      <c r="D36" s="171" t="s">
        <v>267</v>
      </c>
      <c r="E36" s="171" t="s">
        <v>268</v>
      </c>
      <c r="F36" s="26" t="s">
        <v>46</v>
      </c>
      <c r="G36" s="150">
        <v>0</v>
      </c>
      <c r="H36" s="150">
        <v>0</v>
      </c>
      <c r="I36" s="172">
        <v>10</v>
      </c>
      <c r="J36" s="173">
        <v>106903317</v>
      </c>
      <c r="K36" s="172">
        <v>10</v>
      </c>
      <c r="L36" s="173">
        <v>106903317</v>
      </c>
      <c r="M36" s="59">
        <v>4</v>
      </c>
      <c r="N36" s="173">
        <v>20072683</v>
      </c>
      <c r="O36" s="11">
        <f t="shared" ref="O36:P41" si="6">IFERROR((1-(M36/I36)),0)</f>
        <v>0.6</v>
      </c>
      <c r="P36" s="11">
        <f t="shared" si="6"/>
        <v>0.81223517133710643</v>
      </c>
      <c r="Q36" s="11">
        <v>0</v>
      </c>
      <c r="R36" s="11">
        <f t="shared" ref="R36:R41" si="7">IFERROR((P36/G36),0)</f>
        <v>0</v>
      </c>
      <c r="S36" s="174" t="s">
        <v>269</v>
      </c>
      <c r="T36" s="175">
        <v>15</v>
      </c>
      <c r="U36" s="175">
        <v>135570780</v>
      </c>
      <c r="V36" s="9">
        <v>0</v>
      </c>
      <c r="W36" s="9">
        <f t="shared" ref="W36:W41" si="8">IFERROR((1-(U36/L36)),0)</f>
        <v>-0.26816252109370931</v>
      </c>
      <c r="X36" s="10">
        <f t="shared" ref="X36:X48" si="9">IFERROR((V36/H36),0)</f>
        <v>0</v>
      </c>
      <c r="Y36" s="10">
        <f t="shared" ref="Y36:Y48" si="10">IFERROR((W36/G36),0)</f>
        <v>0</v>
      </c>
      <c r="Z36" s="93" t="s">
        <v>270</v>
      </c>
    </row>
    <row r="37" spans="1:26" ht="66" customHeight="1" x14ac:dyDescent="0.25">
      <c r="A37" s="170" t="s">
        <v>247</v>
      </c>
      <c r="B37" s="171" t="s">
        <v>271</v>
      </c>
      <c r="C37" s="176" t="s">
        <v>271</v>
      </c>
      <c r="D37" s="27" t="s">
        <v>271</v>
      </c>
      <c r="E37" s="26" t="s">
        <v>272</v>
      </c>
      <c r="F37" s="26" t="s">
        <v>46</v>
      </c>
      <c r="G37" s="150">
        <v>0</v>
      </c>
      <c r="H37" s="150">
        <v>0</v>
      </c>
      <c r="I37" s="172">
        <v>48</v>
      </c>
      <c r="J37" s="173">
        <v>309613492</v>
      </c>
      <c r="K37" s="177">
        <v>63</v>
      </c>
      <c r="L37" s="56">
        <v>401866792</v>
      </c>
      <c r="M37" s="59">
        <v>4</v>
      </c>
      <c r="N37" s="173">
        <v>36531801</v>
      </c>
      <c r="O37" s="11">
        <f t="shared" si="6"/>
        <v>0.91666666666666663</v>
      </c>
      <c r="P37" s="11">
        <f t="shared" si="6"/>
        <v>0.8820083686792306</v>
      </c>
      <c r="Q37" s="11">
        <f t="shared" ref="Q37:Q41" si="11">IFERROR((O37/H37),0)</f>
        <v>0</v>
      </c>
      <c r="R37" s="11">
        <f t="shared" si="7"/>
        <v>0</v>
      </c>
      <c r="S37" s="174"/>
      <c r="T37" s="175">
        <v>14</v>
      </c>
      <c r="U37" s="175">
        <v>114100786</v>
      </c>
      <c r="V37" s="9">
        <f t="shared" ref="V37:V38" si="12">IFERROR((1-(T37/K37)),0)</f>
        <v>0.77777777777777779</v>
      </c>
      <c r="W37" s="9">
        <f t="shared" si="8"/>
        <v>0.71607311608867641</v>
      </c>
      <c r="X37" s="10">
        <f t="shared" si="9"/>
        <v>0</v>
      </c>
      <c r="Y37" s="10">
        <f t="shared" si="10"/>
        <v>0</v>
      </c>
      <c r="Z37" s="25"/>
    </row>
    <row r="38" spans="1:26" ht="66" customHeight="1" x14ac:dyDescent="0.25">
      <c r="A38" s="170" t="s">
        <v>247</v>
      </c>
      <c r="B38" s="171" t="s">
        <v>273</v>
      </c>
      <c r="C38" s="176" t="s">
        <v>273</v>
      </c>
      <c r="D38" s="27" t="s">
        <v>273</v>
      </c>
      <c r="E38" s="26" t="s">
        <v>274</v>
      </c>
      <c r="F38" s="26" t="s">
        <v>46</v>
      </c>
      <c r="G38" s="150">
        <v>0</v>
      </c>
      <c r="H38" s="150">
        <v>0</v>
      </c>
      <c r="I38" s="172">
        <v>0</v>
      </c>
      <c r="J38" s="24">
        <v>0</v>
      </c>
      <c r="K38" s="178">
        <v>41</v>
      </c>
      <c r="L38" s="24">
        <v>8250787</v>
      </c>
      <c r="M38" s="59">
        <v>0</v>
      </c>
      <c r="N38" s="78">
        <v>0</v>
      </c>
      <c r="O38" s="11">
        <f>IFERROR((1-(M38/I38)),0)</f>
        <v>0</v>
      </c>
      <c r="P38" s="11">
        <f t="shared" si="6"/>
        <v>0</v>
      </c>
      <c r="Q38" s="12">
        <f t="shared" si="11"/>
        <v>0</v>
      </c>
      <c r="R38" s="179">
        <f t="shared" si="7"/>
        <v>0</v>
      </c>
      <c r="S38" s="180"/>
      <c r="T38" s="181">
        <v>42</v>
      </c>
      <c r="U38" s="175">
        <v>9391140</v>
      </c>
      <c r="V38" s="9">
        <f t="shared" si="12"/>
        <v>-2.4390243902439046E-2</v>
      </c>
      <c r="W38" s="9">
        <f t="shared" si="8"/>
        <v>-0.13821142152863719</v>
      </c>
      <c r="X38" s="10">
        <f t="shared" si="9"/>
        <v>0</v>
      </c>
      <c r="Y38" s="10">
        <f t="shared" si="10"/>
        <v>0</v>
      </c>
      <c r="Z38" s="25"/>
    </row>
    <row r="39" spans="1:26" ht="66" customHeight="1" x14ac:dyDescent="0.25">
      <c r="A39" s="170" t="s">
        <v>247</v>
      </c>
      <c r="B39" s="171" t="s">
        <v>275</v>
      </c>
      <c r="C39" s="171" t="s">
        <v>275</v>
      </c>
      <c r="D39" s="27" t="s">
        <v>275</v>
      </c>
      <c r="E39" s="176" t="s">
        <v>276</v>
      </c>
      <c r="F39" s="26" t="s">
        <v>46</v>
      </c>
      <c r="G39" s="150">
        <v>0</v>
      </c>
      <c r="H39" s="150">
        <v>0</v>
      </c>
      <c r="I39" s="175">
        <v>38</v>
      </c>
      <c r="J39" s="24">
        <v>0</v>
      </c>
      <c r="K39" s="178">
        <v>92</v>
      </c>
      <c r="L39" s="24">
        <v>16000000</v>
      </c>
      <c r="M39" s="59">
        <v>72</v>
      </c>
      <c r="N39" s="78">
        <v>39960000</v>
      </c>
      <c r="O39" s="11">
        <f>IFERROR((1-(M39/I39)),0)</f>
        <v>-0.89473684210526305</v>
      </c>
      <c r="P39" s="11">
        <f t="shared" si="6"/>
        <v>0</v>
      </c>
      <c r="Q39" s="12">
        <f t="shared" si="11"/>
        <v>0</v>
      </c>
      <c r="R39" s="179">
        <f t="shared" si="7"/>
        <v>0</v>
      </c>
      <c r="S39" s="182" t="s">
        <v>277</v>
      </c>
      <c r="T39" s="181">
        <v>72</v>
      </c>
      <c r="U39" s="181">
        <v>39960000</v>
      </c>
      <c r="V39" s="9">
        <f>IFERROR((1-(T39/K39)),0)</f>
        <v>0.21739130434782605</v>
      </c>
      <c r="W39" s="9">
        <f t="shared" si="8"/>
        <v>-1.4975000000000001</v>
      </c>
      <c r="X39" s="10">
        <f t="shared" si="9"/>
        <v>0</v>
      </c>
      <c r="Y39" s="10">
        <f t="shared" si="10"/>
        <v>0</v>
      </c>
      <c r="Z39" s="30" t="s">
        <v>278</v>
      </c>
    </row>
    <row r="40" spans="1:26" ht="51" customHeight="1" x14ac:dyDescent="0.25">
      <c r="A40" s="170" t="s">
        <v>247</v>
      </c>
      <c r="B40" s="171" t="s">
        <v>279</v>
      </c>
      <c r="C40" s="171" t="s">
        <v>279</v>
      </c>
      <c r="D40" s="171" t="s">
        <v>279</v>
      </c>
      <c r="E40" s="176" t="s">
        <v>280</v>
      </c>
      <c r="F40" s="26" t="s">
        <v>46</v>
      </c>
      <c r="G40" s="150">
        <v>0</v>
      </c>
      <c r="H40" s="150">
        <v>0</v>
      </c>
      <c r="I40" s="175">
        <v>0</v>
      </c>
      <c r="J40" s="24">
        <v>0</v>
      </c>
      <c r="K40" s="178">
        <v>1</v>
      </c>
      <c r="L40" s="24">
        <v>0</v>
      </c>
      <c r="M40" s="59">
        <v>0</v>
      </c>
      <c r="N40" s="78">
        <v>0</v>
      </c>
      <c r="O40" s="11">
        <f>IFERROR((1-(M40/I40)),0)</f>
        <v>0</v>
      </c>
      <c r="P40" s="11">
        <f t="shared" si="6"/>
        <v>0</v>
      </c>
      <c r="Q40" s="12">
        <f t="shared" si="11"/>
        <v>0</v>
      </c>
      <c r="R40" s="179">
        <f t="shared" si="7"/>
        <v>0</v>
      </c>
      <c r="S40" s="182"/>
      <c r="T40" s="181"/>
      <c r="U40" s="181"/>
      <c r="V40" s="9">
        <f>IFERROR((1-(T40/K40)),0)</f>
        <v>1</v>
      </c>
      <c r="W40" s="9">
        <f t="shared" si="8"/>
        <v>0</v>
      </c>
      <c r="X40" s="10">
        <f t="shared" si="9"/>
        <v>0</v>
      </c>
      <c r="Y40" s="10">
        <f t="shared" si="10"/>
        <v>0</v>
      </c>
      <c r="Z40" s="25"/>
    </row>
    <row r="41" spans="1:26" ht="66" customHeight="1" x14ac:dyDescent="0.25">
      <c r="A41" s="170" t="s">
        <v>281</v>
      </c>
      <c r="B41" s="171" t="s">
        <v>235</v>
      </c>
      <c r="C41" s="176" t="s">
        <v>235</v>
      </c>
      <c r="D41" s="27" t="s">
        <v>235</v>
      </c>
      <c r="E41" s="26" t="s">
        <v>142</v>
      </c>
      <c r="F41" s="26" t="s">
        <v>46</v>
      </c>
      <c r="G41" s="150">
        <v>0</v>
      </c>
      <c r="H41" s="150">
        <v>0</v>
      </c>
      <c r="I41" s="183">
        <v>0</v>
      </c>
      <c r="J41" s="24">
        <v>2096811</v>
      </c>
      <c r="K41" s="178">
        <v>0</v>
      </c>
      <c r="L41" s="24">
        <v>3219154</v>
      </c>
      <c r="M41" s="59">
        <v>0</v>
      </c>
      <c r="N41" s="78">
        <v>1354608</v>
      </c>
      <c r="O41" s="11">
        <f t="shared" ref="O41:P48" si="13">IFERROR((1-(M41/I41)),0)</f>
        <v>0</v>
      </c>
      <c r="P41" s="11">
        <f t="shared" si="6"/>
        <v>0.35396752497006168</v>
      </c>
      <c r="Q41" s="12">
        <f t="shared" si="11"/>
        <v>0</v>
      </c>
      <c r="R41" s="179">
        <f t="shared" si="7"/>
        <v>0</v>
      </c>
      <c r="S41" s="184" t="s">
        <v>282</v>
      </c>
      <c r="T41" s="185"/>
      <c r="U41" s="186">
        <v>2894446</v>
      </c>
      <c r="V41" s="9">
        <f t="shared" ref="V41" si="14">IFERROR((1-(T41/K41)),0)</f>
        <v>0</v>
      </c>
      <c r="W41" s="9">
        <f t="shared" si="8"/>
        <v>0.10086749500023917</v>
      </c>
      <c r="X41" s="10">
        <f t="shared" si="9"/>
        <v>0</v>
      </c>
      <c r="Y41" s="10">
        <f t="shared" si="10"/>
        <v>0</v>
      </c>
      <c r="Z41" s="25"/>
    </row>
    <row r="42" spans="1:26" ht="81" customHeight="1" x14ac:dyDescent="0.25">
      <c r="A42" s="170" t="s">
        <v>283</v>
      </c>
      <c r="B42" s="171" t="s">
        <v>284</v>
      </c>
      <c r="C42" s="176" t="s">
        <v>285</v>
      </c>
      <c r="D42" s="27" t="s">
        <v>285</v>
      </c>
      <c r="E42" s="26" t="s">
        <v>286</v>
      </c>
      <c r="F42" s="26" t="s">
        <v>46</v>
      </c>
      <c r="G42" s="150">
        <v>0</v>
      </c>
      <c r="H42" s="150">
        <v>0</v>
      </c>
      <c r="I42" s="74">
        <v>814</v>
      </c>
      <c r="J42" s="24">
        <v>87715760</v>
      </c>
      <c r="K42" s="187">
        <f>I42+104</f>
        <v>918</v>
      </c>
      <c r="L42" s="24">
        <f>18803600+5379892+J42</f>
        <v>111899252</v>
      </c>
      <c r="M42" s="59">
        <f>212+1005</f>
        <v>1217</v>
      </c>
      <c r="N42" s="78">
        <f>74904156</f>
        <v>74904156</v>
      </c>
      <c r="O42" s="188">
        <f t="shared" si="13"/>
        <v>-0.49508599508599516</v>
      </c>
      <c r="P42" s="188">
        <f t="shared" si="13"/>
        <v>0.14605817700262758</v>
      </c>
      <c r="Q42" s="12">
        <f>IFERROR((O42/H42),0)</f>
        <v>0</v>
      </c>
      <c r="R42" s="12">
        <f>IFERROR((P42/G42),0)</f>
        <v>0</v>
      </c>
      <c r="S42" s="159" t="s">
        <v>287</v>
      </c>
      <c r="T42" s="40">
        <v>1954</v>
      </c>
      <c r="U42" s="24">
        <f>74904156+23183937</f>
        <v>98088093</v>
      </c>
      <c r="V42" s="9">
        <f>IFERROR((1-(T42/L42)),0)</f>
        <v>0.99998253786361324</v>
      </c>
      <c r="W42" s="9">
        <f>IFERROR((1-(U42/L42)),0)</f>
        <v>0.12342494478872834</v>
      </c>
      <c r="X42" s="10">
        <f t="shared" si="9"/>
        <v>0</v>
      </c>
      <c r="Y42" s="10">
        <f t="shared" si="10"/>
        <v>0</v>
      </c>
      <c r="Z42" s="93" t="s">
        <v>288</v>
      </c>
    </row>
    <row r="43" spans="1:26" ht="63.75" customHeight="1" x14ac:dyDescent="0.25">
      <c r="A43" s="170" t="s">
        <v>289</v>
      </c>
      <c r="B43" s="171" t="s">
        <v>284</v>
      </c>
      <c r="C43" s="176" t="s">
        <v>290</v>
      </c>
      <c r="D43" s="27" t="s">
        <v>290</v>
      </c>
      <c r="E43" s="26" t="s">
        <v>142</v>
      </c>
      <c r="F43" s="26" t="s">
        <v>46</v>
      </c>
      <c r="G43" s="150">
        <v>0</v>
      </c>
      <c r="H43" s="150">
        <v>0</v>
      </c>
      <c r="I43" s="26">
        <v>0</v>
      </c>
      <c r="J43" s="24">
        <v>40380829</v>
      </c>
      <c r="K43" s="26">
        <v>0</v>
      </c>
      <c r="L43" s="24">
        <f>30331323+J43</f>
        <v>70712152</v>
      </c>
      <c r="M43" s="26">
        <v>0</v>
      </c>
      <c r="N43" s="78">
        <v>28030061</v>
      </c>
      <c r="O43" s="188">
        <f t="shared" si="13"/>
        <v>0</v>
      </c>
      <c r="P43" s="188">
        <f t="shared" si="13"/>
        <v>0.3058572175425126</v>
      </c>
      <c r="Q43" s="12">
        <f t="shared" ref="Q43:Q48" si="15">IFERROR((O43/H43),0)</f>
        <v>0</v>
      </c>
      <c r="R43" s="12">
        <f t="shared" ref="R43:R48" si="16">IFERROR((P43/G43),0)</f>
        <v>0</v>
      </c>
      <c r="S43" s="149"/>
      <c r="T43" s="40">
        <v>0</v>
      </c>
      <c r="U43" s="24">
        <v>71323417</v>
      </c>
      <c r="V43" s="9">
        <f t="shared" ref="V43:W48" si="17">IFERROR((1-(T43/K43)),0)</f>
        <v>0</v>
      </c>
      <c r="W43" s="9">
        <f t="shared" si="17"/>
        <v>-8.6444123493794045E-3</v>
      </c>
      <c r="X43" s="10">
        <f t="shared" si="9"/>
        <v>0</v>
      </c>
      <c r="Y43" s="10">
        <f t="shared" si="10"/>
        <v>0</v>
      </c>
      <c r="Z43" s="25"/>
    </row>
    <row r="44" spans="1:26" ht="36.75" customHeight="1" x14ac:dyDescent="0.25">
      <c r="A44" s="170" t="s">
        <v>291</v>
      </c>
      <c r="B44" s="171" t="s">
        <v>292</v>
      </c>
      <c r="C44" s="176" t="s">
        <v>293</v>
      </c>
      <c r="D44" s="27" t="s">
        <v>294</v>
      </c>
      <c r="E44" s="26" t="s">
        <v>142</v>
      </c>
      <c r="F44" s="26" t="s">
        <v>46</v>
      </c>
      <c r="G44" s="150">
        <v>0</v>
      </c>
      <c r="H44" s="150">
        <v>0</v>
      </c>
      <c r="I44" s="74">
        <v>0</v>
      </c>
      <c r="J44" s="24">
        <v>224295802</v>
      </c>
      <c r="K44" s="74">
        <v>0</v>
      </c>
      <c r="L44" s="24">
        <v>455075954</v>
      </c>
      <c r="M44" s="59">
        <v>1</v>
      </c>
      <c r="N44" s="78">
        <v>257894474</v>
      </c>
      <c r="O44" s="188">
        <f>IFERROR((1-(M44/I44)),0)</f>
        <v>0</v>
      </c>
      <c r="P44" s="188">
        <f>IFERROR((1-(N44/J44)),0)</f>
        <v>-0.14979625878151737</v>
      </c>
      <c r="Q44" s="12">
        <f>IFERROR((O44/H44),0)</f>
        <v>0</v>
      </c>
      <c r="R44" s="12">
        <f>IFERROR((P44/G44),0)</f>
        <v>0</v>
      </c>
      <c r="S44" s="149"/>
      <c r="T44" s="40"/>
      <c r="U44" s="24">
        <v>432563736</v>
      </c>
      <c r="V44" s="9">
        <f t="shared" si="17"/>
        <v>0</v>
      </c>
      <c r="W44" s="9">
        <f t="shared" si="17"/>
        <v>4.9469144221142458E-2</v>
      </c>
      <c r="X44" s="10">
        <f t="shared" si="9"/>
        <v>0</v>
      </c>
      <c r="Y44" s="10">
        <f t="shared" si="10"/>
        <v>0</v>
      </c>
      <c r="Z44" s="25"/>
    </row>
    <row r="45" spans="1:26" ht="36.75" customHeight="1" x14ac:dyDescent="0.25">
      <c r="A45" s="170" t="s">
        <v>291</v>
      </c>
      <c r="B45" s="171" t="s">
        <v>292</v>
      </c>
      <c r="C45" s="176" t="s">
        <v>295</v>
      </c>
      <c r="D45" s="27" t="s">
        <v>295</v>
      </c>
      <c r="E45" s="26" t="s">
        <v>142</v>
      </c>
      <c r="F45" s="26" t="s">
        <v>46</v>
      </c>
      <c r="G45" s="150">
        <v>0</v>
      </c>
      <c r="H45" s="150">
        <v>0</v>
      </c>
      <c r="I45" s="74">
        <v>0</v>
      </c>
      <c r="J45" s="24">
        <v>58753895</v>
      </c>
      <c r="K45" s="74">
        <v>0</v>
      </c>
      <c r="L45" s="24">
        <v>116554097</v>
      </c>
      <c r="M45" s="59">
        <v>0</v>
      </c>
      <c r="N45" s="78">
        <v>63919818</v>
      </c>
      <c r="O45" s="188">
        <f t="shared" si="13"/>
        <v>0</v>
      </c>
      <c r="P45" s="188">
        <f t="shared" si="13"/>
        <v>-8.7924775029808666E-2</v>
      </c>
      <c r="Q45" s="12">
        <f t="shared" si="15"/>
        <v>0</v>
      </c>
      <c r="R45" s="12">
        <f t="shared" si="16"/>
        <v>0</v>
      </c>
      <c r="S45" s="149"/>
      <c r="T45" s="40"/>
      <c r="U45" s="24">
        <v>127239636</v>
      </c>
      <c r="V45" s="9">
        <f t="shared" si="17"/>
        <v>0</v>
      </c>
      <c r="W45" s="9">
        <f t="shared" si="17"/>
        <v>-9.1678793582005147E-2</v>
      </c>
      <c r="X45" s="10">
        <f t="shared" si="9"/>
        <v>0</v>
      </c>
      <c r="Y45" s="10">
        <f t="shared" si="10"/>
        <v>0</v>
      </c>
      <c r="Z45" s="25"/>
    </row>
    <row r="46" spans="1:26" ht="36.75" customHeight="1" x14ac:dyDescent="0.25">
      <c r="A46" s="170" t="s">
        <v>291</v>
      </c>
      <c r="B46" s="171" t="s">
        <v>292</v>
      </c>
      <c r="C46" s="176" t="s">
        <v>296</v>
      </c>
      <c r="D46" s="27" t="s">
        <v>296</v>
      </c>
      <c r="E46" s="26" t="s">
        <v>142</v>
      </c>
      <c r="F46" s="26" t="s">
        <v>46</v>
      </c>
      <c r="G46" s="150">
        <v>0</v>
      </c>
      <c r="H46" s="150">
        <v>0</v>
      </c>
      <c r="I46" s="74">
        <v>0</v>
      </c>
      <c r="J46" s="24">
        <v>767365218</v>
      </c>
      <c r="K46" s="74">
        <v>0</v>
      </c>
      <c r="L46" s="24">
        <v>1496696233</v>
      </c>
      <c r="M46" s="59">
        <v>1</v>
      </c>
      <c r="N46" s="78">
        <v>1010406933</v>
      </c>
      <c r="O46" s="188">
        <f t="shared" si="13"/>
        <v>0</v>
      </c>
      <c r="P46" s="188">
        <f t="shared" si="13"/>
        <v>-0.31672234980032665</v>
      </c>
      <c r="Q46" s="12">
        <f t="shared" si="15"/>
        <v>0</v>
      </c>
      <c r="R46" s="12">
        <f t="shared" si="16"/>
        <v>0</v>
      </c>
      <c r="S46" s="149"/>
      <c r="T46" s="40"/>
      <c r="U46" s="24">
        <v>1648844672</v>
      </c>
      <c r="V46" s="9">
        <f t="shared" si="17"/>
        <v>0</v>
      </c>
      <c r="W46" s="9">
        <f t="shared" si="17"/>
        <v>-0.10165619158072681</v>
      </c>
      <c r="X46" s="10">
        <f t="shared" si="9"/>
        <v>0</v>
      </c>
      <c r="Y46" s="10">
        <f t="shared" si="10"/>
        <v>0</v>
      </c>
      <c r="Z46" s="25"/>
    </row>
    <row r="47" spans="1:26" ht="36.75" customHeight="1" x14ac:dyDescent="0.25">
      <c r="A47" s="170" t="s">
        <v>291</v>
      </c>
      <c r="B47" s="171" t="s">
        <v>292</v>
      </c>
      <c r="C47" s="176" t="s">
        <v>297</v>
      </c>
      <c r="D47" s="176" t="s">
        <v>297</v>
      </c>
      <c r="E47" s="26" t="s">
        <v>298</v>
      </c>
      <c r="F47" s="26" t="s">
        <v>46</v>
      </c>
      <c r="G47" s="150">
        <v>0</v>
      </c>
      <c r="H47" s="150">
        <v>0</v>
      </c>
      <c r="I47" s="74">
        <v>3</v>
      </c>
      <c r="J47" s="24">
        <v>1249149719</v>
      </c>
      <c r="K47" s="74">
        <v>3</v>
      </c>
      <c r="L47" s="24">
        <v>2515877495</v>
      </c>
      <c r="M47" s="59">
        <v>0</v>
      </c>
      <c r="N47" s="78">
        <v>1266727766</v>
      </c>
      <c r="O47" s="188">
        <f t="shared" si="13"/>
        <v>1</v>
      </c>
      <c r="P47" s="188">
        <f t="shared" si="13"/>
        <v>-1.407200973000422E-2</v>
      </c>
      <c r="Q47" s="12">
        <f t="shared" si="15"/>
        <v>0</v>
      </c>
      <c r="R47" s="12">
        <f t="shared" si="16"/>
        <v>0</v>
      </c>
      <c r="S47" s="149"/>
      <c r="T47" s="40"/>
      <c r="U47" s="24">
        <v>2533455552</v>
      </c>
      <c r="V47" s="9">
        <f t="shared" si="17"/>
        <v>1</v>
      </c>
      <c r="W47" s="9">
        <f t="shared" si="17"/>
        <v>-6.9868493338542947E-3</v>
      </c>
      <c r="X47" s="10">
        <f t="shared" si="9"/>
        <v>0</v>
      </c>
      <c r="Y47" s="10">
        <f t="shared" si="10"/>
        <v>0</v>
      </c>
      <c r="Z47" s="25" t="s">
        <v>299</v>
      </c>
    </row>
    <row r="48" spans="1:26" ht="36.75" customHeight="1" x14ac:dyDescent="0.25">
      <c r="A48" s="170" t="s">
        <v>291</v>
      </c>
      <c r="B48" s="171" t="s">
        <v>292</v>
      </c>
      <c r="C48" s="176" t="s">
        <v>300</v>
      </c>
      <c r="D48" s="176" t="s">
        <v>300</v>
      </c>
      <c r="E48" s="26" t="s">
        <v>142</v>
      </c>
      <c r="F48" s="26" t="s">
        <v>46</v>
      </c>
      <c r="G48" s="150">
        <v>0</v>
      </c>
      <c r="H48" s="150">
        <v>0</v>
      </c>
      <c r="I48" s="74">
        <v>0</v>
      </c>
      <c r="J48" s="24">
        <v>36749940</v>
      </c>
      <c r="K48" s="74">
        <v>0</v>
      </c>
      <c r="L48" s="24">
        <v>72501041</v>
      </c>
      <c r="M48" s="59">
        <v>1</v>
      </c>
      <c r="N48" s="78">
        <v>56546204</v>
      </c>
      <c r="O48" s="188">
        <f t="shared" si="13"/>
        <v>0</v>
      </c>
      <c r="P48" s="188">
        <f t="shared" si="13"/>
        <v>-0.5386747298090826</v>
      </c>
      <c r="Q48" s="12">
        <f t="shared" si="15"/>
        <v>0</v>
      </c>
      <c r="R48" s="12">
        <f t="shared" si="16"/>
        <v>0</v>
      </c>
      <c r="S48" s="149"/>
      <c r="T48" s="40">
        <v>1</v>
      </c>
      <c r="U48" s="24">
        <v>83539168</v>
      </c>
      <c r="V48" s="9">
        <f t="shared" si="17"/>
        <v>0</v>
      </c>
      <c r="W48" s="9">
        <f>IFERROR((1-(U48/L48)),0)</f>
        <v>-0.15224784151719972</v>
      </c>
      <c r="X48" s="10">
        <f t="shared" si="9"/>
        <v>0</v>
      </c>
      <c r="Y48" s="10">
        <f t="shared" si="10"/>
        <v>0</v>
      </c>
      <c r="Z48" s="25" t="s">
        <v>301</v>
      </c>
    </row>
    <row r="50" spans="10:23" x14ac:dyDescent="0.25">
      <c r="J50" s="116"/>
      <c r="L50" s="116"/>
      <c r="N50" s="116"/>
    </row>
    <row r="54" spans="10:23" x14ac:dyDescent="0.25">
      <c r="W54" s="41"/>
    </row>
    <row r="55" spans="10:23" x14ac:dyDescent="0.25">
      <c r="U55" s="127"/>
      <c r="V55" s="127"/>
      <c r="W55" s="41"/>
    </row>
    <row r="56" spans="10:23" x14ac:dyDescent="0.25">
      <c r="U56" s="114"/>
      <c r="W56" s="41"/>
    </row>
    <row r="57" spans="10:23" x14ac:dyDescent="0.25">
      <c r="W57" s="41"/>
    </row>
    <row r="58" spans="10:23" x14ac:dyDescent="0.25">
      <c r="W58" s="41"/>
    </row>
    <row r="59" spans="10:23" x14ac:dyDescent="0.25">
      <c r="W59" s="41"/>
    </row>
    <row r="60" spans="10:23" x14ac:dyDescent="0.25">
      <c r="W60" s="41"/>
    </row>
    <row r="61" spans="10:23" x14ac:dyDescent="0.25">
      <c r="W61" s="41"/>
    </row>
    <row r="62" spans="10:23" x14ac:dyDescent="0.25">
      <c r="W62" s="41"/>
    </row>
    <row r="63" spans="10:23" x14ac:dyDescent="0.25">
      <c r="W63" s="41"/>
    </row>
    <row r="64" spans="10:23" x14ac:dyDescent="0.25">
      <c r="W64" s="41"/>
    </row>
    <row r="65" spans="23:23" x14ac:dyDescent="0.25">
      <c r="W65" s="41"/>
    </row>
    <row r="66" spans="23:23" x14ac:dyDescent="0.25">
      <c r="W66" s="41"/>
    </row>
    <row r="67" spans="23:23" x14ac:dyDescent="0.25">
      <c r="W67" s="41"/>
    </row>
  </sheetData>
  <autoFilter ref="A11:Z34" xr:uid="{197785CA-F3C0-465C-8C48-C3FC19B7FDE1}">
    <filterColumn colId="1" showButton="0"/>
  </autoFilter>
  <mergeCells count="44">
    <mergeCell ref="D1:Z1"/>
    <mergeCell ref="C2:H2"/>
    <mergeCell ref="I2:J2"/>
    <mergeCell ref="K2:Z2"/>
    <mergeCell ref="C3:H3"/>
    <mergeCell ref="K3:Z3"/>
    <mergeCell ref="C4:H4"/>
    <mergeCell ref="I4:J4"/>
    <mergeCell ref="K4:Z4"/>
    <mergeCell ref="C5:H5"/>
    <mergeCell ref="I5:J5"/>
    <mergeCell ref="K5:Z5"/>
    <mergeCell ref="M10:S10"/>
    <mergeCell ref="B6:Z6"/>
    <mergeCell ref="B7:H7"/>
    <mergeCell ref="M7:Z7"/>
    <mergeCell ref="B8:C11"/>
    <mergeCell ref="D8:D11"/>
    <mergeCell ref="E8:E11"/>
    <mergeCell ref="F8:F11"/>
    <mergeCell ref="G8:G11"/>
    <mergeCell ref="H8:H11"/>
    <mergeCell ref="I8:J9"/>
    <mergeCell ref="K8:L9"/>
    <mergeCell ref="M8:P8"/>
    <mergeCell ref="T8:Z8"/>
    <mergeCell ref="M9:S9"/>
    <mergeCell ref="T9:Z9"/>
    <mergeCell ref="B30:B32"/>
    <mergeCell ref="C30:C32"/>
    <mergeCell ref="T10:Z10"/>
    <mergeCell ref="B12:B13"/>
    <mergeCell ref="B14:B15"/>
    <mergeCell ref="C14:C15"/>
    <mergeCell ref="B16:B29"/>
    <mergeCell ref="C16:C17"/>
    <mergeCell ref="C19:C22"/>
    <mergeCell ref="C23:C24"/>
    <mergeCell ref="C25:C26"/>
    <mergeCell ref="C27:C28"/>
    <mergeCell ref="I10:I11"/>
    <mergeCell ref="J10:J11"/>
    <mergeCell ref="K10:K11"/>
    <mergeCell ref="L10:L11"/>
  </mergeCells>
  <dataValidations count="14">
    <dataValidation allowBlank="1" showInputMessage="1" showErrorMessage="1" prompt="Defina la referencia que se usará  para medir el rubro o componente. Ejem. Metro cúbico, personas, horas, entre otros." sqref="E8:E11" xr:uid="{5DAE2996-C766-4CC8-B4F1-3992D4F12467}"/>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F8:F11" xr:uid="{B0BB5180-DF1B-4B63-935B-30C2B4208AE2}"/>
    <dataValidation allowBlank="1" showInputMessage="1" showErrorMessage="1" prompt="Si en la celda &quot;E&quot;, selecionó SI, defina una meta en porcentaje para mantener o reducir el gasto en la vigencia. (En giros presupuestales)" sqref="G8:G11" xr:uid="{11318D71-5C40-4FA2-9598-249F6DF1090E}"/>
    <dataValidation allowBlank="1" showInputMessage="1" showErrorMessage="1" prompt="Si en la celda &quot;E&quot;, selecionó SI, defina una meta en porcentaje para mantener o reducir el gasto en la vigencia. (En unidad de medida)" sqref="H8:H11" xr:uid="{88C6DDAC-F531-497C-A95D-88C6B2FE6841}"/>
    <dataValidation allowBlank="1" showInputMessage="1" showErrorMessage="1" prompt="Relacione el dato de consumo asociado al rubro, componente y unidad de medida reportado en el  mismo periodo del año anterior_x000a_" sqref="I10:I11 K10:K11" xr:uid="{D04425C7-DC7C-4FCE-8132-780424040948}"/>
    <dataValidation allowBlank="1" showInputMessage="1" showErrorMessage="1" prompt="Relacione los giros realizados  en el  mismo periodo del año anterior, relacionados con el rubro y el componente. Valores en pesos." sqref="L10:L11" xr:uid="{0BC6896A-38B2-4C2E-A258-B6F4B16D3A53}"/>
    <dataValidation allowBlank="1" showInputMessage="1" showErrorMessage="1" prompt="Relacione el dato de consumo asociado al rubro, componente y unidad de medida en el periodo de reporte._x000a_" sqref="M11 T11" xr:uid="{BC338E33-8008-43F9-8B37-090031DAE3B9}"/>
    <dataValidation allowBlank="1" showInputMessage="1" showErrorMessage="1" prompt="Relacione los giros realizados  en el  periodo de reporte para el rubro y el componente. Valores en pesos." sqref="N11" xr:uid="{AFCCD5B8-BDAD-4FFE-BD8B-06199D5EC54F}"/>
    <dataValidation allowBlank="1" showInputMessage="1" showErrorMessage="1" prompt="Relacione los giros realizados  en el  periodo de reporte para el rubro y el componente. Valores en pesos._x000a_" sqref="U11" xr:uid="{4F24E03B-6D4F-4F8A-B955-83C8B90538A0}"/>
    <dataValidation allowBlank="1" showInputMessage="1" showErrorMessage="1" prompt="Escribir el otro sector que no se encuentra en la lista desplegable" sqref="C3:H3" xr:uid="{FBACFEF9-7015-4CBE-BF44-FCB7E71845CE}"/>
    <dataValidation allowBlank="1" showInputMessage="1" showErrorMessage="1" prompt="Escribir la otra entidad que no se encuentra en la lista desplegable" sqref="K3:Z3" xr:uid="{62F4CCAD-82FC-4CEA-A1B7-606968647DE9}"/>
    <dataValidation type="list" allowBlank="1" showInputMessage="1" showErrorMessage="1" sqref="K2:Z2" xr:uid="{5B75A8E5-DD40-4CAE-9C7D-42FEE8694357}">
      <formula1>INDIRECT(C2)</formula1>
    </dataValidation>
    <dataValidation allowBlank="1" showInputMessage="1" showErrorMessage="1" prompt="Relacione los giros realizados  en el  mismo periodo del año anterior, relacionados con el rubro y el componente. valores en pesos." sqref="J10:J11" xr:uid="{889E0010-84EC-41FD-8ED1-EDFB52688BA6}"/>
    <dataValidation allowBlank="1" showInputMessage="1" showErrorMessage="1" prompt="Solo aplica para gastos de funcionamiento." sqref="B8:C11" xr:uid="{61C80446-DEEB-43D6-AE2F-FDF4CBF1B5DF}"/>
  </dataValidations>
  <pageMargins left="0.7" right="0.7" top="0.75" bottom="0.75" header="0.3" footer="0.3"/>
  <pageSetup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4"/>
  <sheetViews>
    <sheetView showGridLines="0" topLeftCell="G1" zoomScale="80" zoomScaleNormal="80" workbookViewId="0">
      <selection activeCell="J30" sqref="J30"/>
    </sheetView>
  </sheetViews>
  <sheetFormatPr baseColWidth="10" defaultColWidth="11.42578125" defaultRowHeight="15" x14ac:dyDescent="0.25"/>
  <cols>
    <col min="1" max="1" width="29" style="30" customWidth="1"/>
    <col min="2" max="2" width="29" style="14" customWidth="1"/>
    <col min="3" max="3" width="34.7109375" style="14" customWidth="1"/>
    <col min="4" max="4" width="19.28515625" style="14" customWidth="1"/>
    <col min="5" max="5" width="19.7109375" style="14" customWidth="1"/>
    <col min="6" max="6" width="16.42578125" style="37" customWidth="1"/>
    <col min="7" max="7" width="25.28515625" style="37" customWidth="1"/>
    <col min="8" max="10" width="16.85546875" style="36" customWidth="1"/>
    <col min="11" max="11" width="19.42578125" style="36" customWidth="1"/>
    <col min="12" max="12" width="15.28515625" style="14" customWidth="1"/>
    <col min="13" max="13" width="19.42578125" style="14" customWidth="1"/>
    <col min="14" max="14" width="19.28515625" style="14" customWidth="1"/>
    <col min="15" max="15" width="19.85546875" style="14" customWidth="1"/>
    <col min="16" max="16" width="26" style="14" customWidth="1"/>
    <col min="17" max="17" width="24.140625" style="14" customWidth="1"/>
    <col min="18" max="18" width="21.42578125" style="14" customWidth="1"/>
    <col min="19" max="19" width="19.85546875" style="41" customWidth="1"/>
    <col min="20" max="20" width="19.85546875" style="14" customWidth="1"/>
    <col min="21" max="21" width="27.85546875" style="14" customWidth="1"/>
    <col min="22" max="22" width="19.85546875" style="14" customWidth="1"/>
    <col min="23" max="23" width="28.42578125" style="14" customWidth="1"/>
    <col min="24" max="24" width="33" style="14" customWidth="1"/>
    <col min="25" max="25" width="22.7109375" style="14" customWidth="1"/>
    <col min="26" max="16384" width="11.42578125" style="14"/>
  </cols>
  <sheetData>
    <row r="1" spans="1:25" ht="75" customHeight="1" x14ac:dyDescent="0.25">
      <c r="A1" s="13"/>
      <c r="B1" s="13"/>
      <c r="C1" s="298" t="s">
        <v>18</v>
      </c>
      <c r="D1" s="298"/>
      <c r="E1" s="298"/>
      <c r="F1" s="298"/>
      <c r="G1" s="298"/>
      <c r="H1" s="298"/>
      <c r="I1" s="298"/>
      <c r="J1" s="298"/>
      <c r="K1" s="298"/>
      <c r="L1" s="298"/>
      <c r="M1" s="298"/>
      <c r="N1" s="298"/>
      <c r="O1" s="298"/>
      <c r="P1" s="298"/>
      <c r="Q1" s="298"/>
      <c r="R1" s="298"/>
      <c r="S1" s="298"/>
      <c r="T1" s="298"/>
      <c r="U1" s="298"/>
      <c r="V1" s="298"/>
      <c r="W1" s="298"/>
      <c r="X1" s="298"/>
      <c r="Y1" s="298"/>
    </row>
    <row r="2" spans="1:25" ht="26.25" customHeight="1" x14ac:dyDescent="0.25">
      <c r="A2" s="34" t="s">
        <v>20</v>
      </c>
      <c r="B2" s="293" t="s">
        <v>176</v>
      </c>
      <c r="C2" s="294"/>
      <c r="D2" s="294"/>
      <c r="E2" s="294"/>
      <c r="F2" s="294"/>
      <c r="G2" s="295"/>
      <c r="H2" s="296" t="s">
        <v>19</v>
      </c>
      <c r="I2" s="297"/>
      <c r="J2" s="293" t="s">
        <v>114</v>
      </c>
      <c r="K2" s="294"/>
      <c r="L2" s="294"/>
      <c r="M2" s="294"/>
      <c r="N2" s="294"/>
      <c r="O2" s="294"/>
      <c r="P2" s="294"/>
      <c r="Q2" s="294"/>
      <c r="R2" s="294"/>
      <c r="S2" s="294"/>
      <c r="T2" s="294"/>
      <c r="U2" s="294"/>
      <c r="V2" s="294"/>
      <c r="W2" s="294"/>
      <c r="X2" s="294"/>
      <c r="Y2" s="294"/>
    </row>
    <row r="3" spans="1:25" ht="26.25" customHeight="1" x14ac:dyDescent="0.25">
      <c r="A3" s="34" t="s">
        <v>168</v>
      </c>
      <c r="B3" s="293"/>
      <c r="C3" s="294"/>
      <c r="D3" s="294"/>
      <c r="E3" s="294"/>
      <c r="F3" s="294"/>
      <c r="G3" s="295"/>
      <c r="H3" s="38"/>
      <c r="I3" s="42" t="s">
        <v>166</v>
      </c>
      <c r="J3" s="293"/>
      <c r="K3" s="294"/>
      <c r="L3" s="294"/>
      <c r="M3" s="294"/>
      <c r="N3" s="294"/>
      <c r="O3" s="294"/>
      <c r="P3" s="294"/>
      <c r="Q3" s="294"/>
      <c r="R3" s="294"/>
      <c r="S3" s="294"/>
      <c r="T3" s="294"/>
      <c r="U3" s="294"/>
      <c r="V3" s="294"/>
      <c r="W3" s="294"/>
      <c r="X3" s="294"/>
      <c r="Y3" s="294"/>
    </row>
    <row r="4" spans="1:25" ht="27.75" customHeight="1" x14ac:dyDescent="0.25">
      <c r="A4" s="15" t="s">
        <v>39</v>
      </c>
      <c r="B4" s="293">
        <v>2022</v>
      </c>
      <c r="C4" s="294"/>
      <c r="D4" s="294"/>
      <c r="E4" s="294"/>
      <c r="F4" s="294"/>
      <c r="G4" s="295"/>
      <c r="H4" s="296" t="s">
        <v>40</v>
      </c>
      <c r="I4" s="297"/>
      <c r="J4" s="293" t="s">
        <v>180</v>
      </c>
      <c r="K4" s="294"/>
      <c r="L4" s="294"/>
      <c r="M4" s="294"/>
      <c r="N4" s="294"/>
      <c r="O4" s="294"/>
      <c r="P4" s="294"/>
      <c r="Q4" s="294"/>
      <c r="R4" s="294"/>
      <c r="S4" s="294"/>
      <c r="T4" s="294"/>
      <c r="U4" s="294"/>
      <c r="V4" s="294"/>
      <c r="W4" s="294"/>
      <c r="X4" s="294"/>
      <c r="Y4" s="294"/>
    </row>
    <row r="5" spans="1:25" ht="38.25" customHeight="1" x14ac:dyDescent="0.25">
      <c r="A5" s="15" t="s">
        <v>41</v>
      </c>
      <c r="B5" s="293" t="s">
        <v>54</v>
      </c>
      <c r="C5" s="294"/>
      <c r="D5" s="294"/>
      <c r="E5" s="294"/>
      <c r="F5" s="294"/>
      <c r="G5" s="295"/>
      <c r="H5" s="296" t="s">
        <v>42</v>
      </c>
      <c r="I5" s="297"/>
      <c r="J5" s="293" t="s">
        <v>56</v>
      </c>
      <c r="K5" s="294"/>
      <c r="L5" s="294"/>
      <c r="M5" s="294"/>
      <c r="N5" s="294"/>
      <c r="O5" s="294"/>
      <c r="P5" s="294"/>
      <c r="Q5" s="294"/>
      <c r="R5" s="294"/>
      <c r="S5" s="294"/>
      <c r="T5" s="294"/>
      <c r="U5" s="294"/>
      <c r="V5" s="294"/>
      <c r="W5" s="294"/>
      <c r="X5" s="294"/>
      <c r="Y5" s="294"/>
    </row>
    <row r="6" spans="1:25" ht="19.5" customHeight="1" thickBot="1" x14ac:dyDescent="0.3">
      <c r="A6" s="258" t="s">
        <v>167</v>
      </c>
      <c r="B6" s="258"/>
      <c r="C6" s="258"/>
      <c r="D6" s="258"/>
      <c r="E6" s="258"/>
      <c r="F6" s="258"/>
      <c r="G6" s="258"/>
      <c r="H6" s="258"/>
      <c r="I6" s="258"/>
      <c r="J6" s="258"/>
      <c r="K6" s="258"/>
      <c r="L6" s="258"/>
      <c r="M6" s="258"/>
      <c r="N6" s="258"/>
      <c r="O6" s="258"/>
      <c r="P6" s="258"/>
      <c r="Q6" s="258"/>
      <c r="R6" s="258"/>
      <c r="S6" s="258"/>
      <c r="T6" s="258"/>
      <c r="U6" s="258"/>
      <c r="V6" s="258"/>
      <c r="W6" s="258"/>
      <c r="X6" s="258"/>
      <c r="Y6" s="258"/>
    </row>
    <row r="7" spans="1:25" ht="15.75" thickBot="1" x14ac:dyDescent="0.3">
      <c r="A7" s="259" t="s">
        <v>53</v>
      </c>
      <c r="B7" s="260"/>
      <c r="C7" s="260"/>
      <c r="D7" s="260"/>
      <c r="E7" s="260"/>
      <c r="F7" s="260"/>
      <c r="G7" s="260"/>
      <c r="H7" s="35"/>
      <c r="I7" s="35"/>
      <c r="J7" s="35"/>
      <c r="K7" s="35"/>
      <c r="L7" s="261" t="s">
        <v>129</v>
      </c>
      <c r="M7" s="262"/>
      <c r="N7" s="262"/>
      <c r="O7" s="262"/>
      <c r="P7" s="262"/>
      <c r="Q7" s="262"/>
      <c r="R7" s="262"/>
      <c r="S7" s="262"/>
      <c r="T7" s="262"/>
      <c r="U7" s="262"/>
      <c r="V7" s="262"/>
      <c r="W7" s="262"/>
      <c r="X7" s="262"/>
      <c r="Y7" s="262"/>
    </row>
    <row r="8" spans="1:25" ht="18" customHeight="1" x14ac:dyDescent="0.25">
      <c r="A8" s="263" t="s">
        <v>163</v>
      </c>
      <c r="B8" s="264"/>
      <c r="C8" s="264" t="s">
        <v>9</v>
      </c>
      <c r="D8" s="271" t="s">
        <v>124</v>
      </c>
      <c r="E8" s="264" t="s">
        <v>162</v>
      </c>
      <c r="F8" s="274" t="s">
        <v>127</v>
      </c>
      <c r="G8" s="274" t="s">
        <v>128</v>
      </c>
      <c r="H8" s="278" t="s">
        <v>132</v>
      </c>
      <c r="I8" s="279"/>
      <c r="J8" s="282" t="s">
        <v>133</v>
      </c>
      <c r="K8" s="283"/>
      <c r="L8" s="255"/>
      <c r="M8" s="256"/>
      <c r="N8" s="256"/>
      <c r="O8" s="256"/>
      <c r="P8" s="16"/>
      <c r="Q8" s="16"/>
      <c r="R8" s="16"/>
      <c r="S8" s="286"/>
      <c r="T8" s="287"/>
      <c r="U8" s="287"/>
      <c r="V8" s="287"/>
      <c r="W8" s="287"/>
      <c r="X8" s="287"/>
      <c r="Y8" s="287"/>
    </row>
    <row r="9" spans="1:25" ht="18" customHeight="1" x14ac:dyDescent="0.25">
      <c r="A9" s="265"/>
      <c r="B9" s="266"/>
      <c r="C9" s="266"/>
      <c r="D9" s="272"/>
      <c r="E9" s="266"/>
      <c r="F9" s="275"/>
      <c r="G9" s="275"/>
      <c r="H9" s="280"/>
      <c r="I9" s="281"/>
      <c r="J9" s="284"/>
      <c r="K9" s="285"/>
      <c r="L9" s="288" t="s">
        <v>130</v>
      </c>
      <c r="M9" s="289"/>
      <c r="N9" s="289"/>
      <c r="O9" s="289"/>
      <c r="P9" s="289"/>
      <c r="Q9" s="289"/>
      <c r="R9" s="290"/>
      <c r="S9" s="291" t="s">
        <v>131</v>
      </c>
      <c r="T9" s="292"/>
      <c r="U9" s="292"/>
      <c r="V9" s="292"/>
      <c r="W9" s="292"/>
      <c r="X9" s="292"/>
      <c r="Y9" s="292"/>
    </row>
    <row r="10" spans="1:25" ht="18" customHeight="1" thickBot="1" x14ac:dyDescent="0.3">
      <c r="A10" s="267"/>
      <c r="B10" s="268"/>
      <c r="C10" s="268"/>
      <c r="D10" s="272"/>
      <c r="E10" s="268"/>
      <c r="F10" s="276"/>
      <c r="G10" s="276"/>
      <c r="H10" s="251" t="s">
        <v>125</v>
      </c>
      <c r="I10" s="253" t="s">
        <v>121</v>
      </c>
      <c r="J10" s="251" t="s">
        <v>125</v>
      </c>
      <c r="K10" s="253" t="s">
        <v>121</v>
      </c>
      <c r="L10" s="255" t="s">
        <v>13</v>
      </c>
      <c r="M10" s="256"/>
      <c r="N10" s="256"/>
      <c r="O10" s="256"/>
      <c r="P10" s="256"/>
      <c r="Q10" s="256"/>
      <c r="R10" s="257"/>
      <c r="S10" s="242" t="s">
        <v>13</v>
      </c>
      <c r="T10" s="243"/>
      <c r="U10" s="243"/>
      <c r="V10" s="243"/>
      <c r="W10" s="243"/>
      <c r="X10" s="243"/>
      <c r="Y10" s="243"/>
    </row>
    <row r="11" spans="1:25" ht="152.25" customHeight="1" thickBot="1" x14ac:dyDescent="0.3">
      <c r="A11" s="305"/>
      <c r="B11" s="270"/>
      <c r="C11" s="270"/>
      <c r="D11" s="273"/>
      <c r="E11" s="270"/>
      <c r="F11" s="277"/>
      <c r="G11" s="277"/>
      <c r="H11" s="252"/>
      <c r="I11" s="254"/>
      <c r="J11" s="252"/>
      <c r="K11" s="254"/>
      <c r="L11" s="17" t="s">
        <v>126</v>
      </c>
      <c r="M11" s="17" t="s">
        <v>122</v>
      </c>
      <c r="N11" s="18" t="s">
        <v>135</v>
      </c>
      <c r="O11" s="18" t="s">
        <v>134</v>
      </c>
      <c r="P11" s="19" t="s">
        <v>136</v>
      </c>
      <c r="Q11" s="19" t="s">
        <v>137</v>
      </c>
      <c r="R11" s="33" t="s">
        <v>120</v>
      </c>
      <c r="S11" s="39" t="s">
        <v>126</v>
      </c>
      <c r="T11" s="20" t="s">
        <v>122</v>
      </c>
      <c r="U11" s="31" t="s">
        <v>135</v>
      </c>
      <c r="V11" s="31" t="s">
        <v>134</v>
      </c>
      <c r="W11" s="32" t="s">
        <v>136</v>
      </c>
      <c r="X11" s="32" t="s">
        <v>137</v>
      </c>
      <c r="Y11" s="20" t="s">
        <v>120</v>
      </c>
    </row>
    <row r="12" spans="1:25" ht="60" x14ac:dyDescent="0.25">
      <c r="A12" s="303" t="s">
        <v>181</v>
      </c>
      <c r="B12" s="21" t="s">
        <v>0</v>
      </c>
      <c r="C12" s="21" t="s">
        <v>0</v>
      </c>
      <c r="D12" s="21" t="s">
        <v>139</v>
      </c>
      <c r="E12" s="52" t="s">
        <v>46</v>
      </c>
      <c r="F12" s="45" t="s">
        <v>185</v>
      </c>
      <c r="G12" s="45" t="s">
        <v>185</v>
      </c>
      <c r="H12" s="53">
        <v>58</v>
      </c>
      <c r="I12" s="56">
        <v>871370846</v>
      </c>
      <c r="J12" s="57">
        <f>12+H12</f>
        <v>70</v>
      </c>
      <c r="K12" s="56">
        <f>949863709+I12</f>
        <v>1821234555</v>
      </c>
      <c r="L12" s="23">
        <v>35</v>
      </c>
      <c r="M12" s="56">
        <v>639422631</v>
      </c>
      <c r="N12" s="11">
        <f>IFERROR((1-(L12/H12)),0)</f>
        <v>0.39655172413793105</v>
      </c>
      <c r="O12" s="11">
        <f>IFERROR((1-(M12/I12)),0)</f>
        <v>0.26618771567209398</v>
      </c>
      <c r="P12" s="12">
        <f>IFERROR((N12/G12),0)</f>
        <v>0</v>
      </c>
      <c r="Q12" s="12">
        <f>IFERROR((O12/F12),0)</f>
        <v>0</v>
      </c>
      <c r="R12" s="23"/>
      <c r="S12" s="40">
        <v>40</v>
      </c>
      <c r="T12" s="24">
        <v>1608962309</v>
      </c>
      <c r="U12" s="9">
        <f>IFERROR((1-(S12/J12)),0)</f>
        <v>0.4285714285714286</v>
      </c>
      <c r="V12" s="9">
        <f>IFERROR((1-(T12/K12)),0)</f>
        <v>0.11655404045416873</v>
      </c>
      <c r="W12" s="10">
        <f>IFERROR((U12/G12),0)</f>
        <v>0</v>
      </c>
      <c r="X12" s="10">
        <f>IFERROR((V12/F12),0)</f>
        <v>0</v>
      </c>
      <c r="Y12" s="25"/>
    </row>
    <row r="13" spans="1:25" ht="50.25" customHeight="1" x14ac:dyDescent="0.25">
      <c r="A13" s="304"/>
      <c r="B13" s="26" t="s">
        <v>1</v>
      </c>
      <c r="C13" s="26" t="s">
        <v>141</v>
      </c>
      <c r="D13" s="26" t="s">
        <v>138</v>
      </c>
      <c r="E13" s="54" t="s">
        <v>46</v>
      </c>
      <c r="F13" s="45" t="s">
        <v>185</v>
      </c>
      <c r="G13" s="45" t="s">
        <v>185</v>
      </c>
      <c r="H13" s="46">
        <v>474</v>
      </c>
      <c r="I13" s="56">
        <v>4940905</v>
      </c>
      <c r="J13" s="58">
        <v>528</v>
      </c>
      <c r="K13" s="56">
        <f>1025374+I13</f>
        <v>5966279</v>
      </c>
      <c r="L13" s="59">
        <v>0</v>
      </c>
      <c r="M13" s="60">
        <v>0</v>
      </c>
      <c r="N13" s="11">
        <f t="shared" ref="N13:N32" si="0">IFERROR((1-(L13/H13)),0)</f>
        <v>1</v>
      </c>
      <c r="O13" s="11">
        <f t="shared" ref="O13:O32" si="1">IFERROR((1-(M13/I13)),0)</f>
        <v>1</v>
      </c>
      <c r="P13" s="12">
        <f t="shared" ref="P13:P32" si="2">IFERROR((N13/G13),0)</f>
        <v>0</v>
      </c>
      <c r="Q13" s="12">
        <f t="shared" ref="Q13:Q32" si="3">IFERROR((O13/F13),0)</f>
        <v>0</v>
      </c>
      <c r="R13" s="23"/>
      <c r="S13" s="40">
        <v>497</v>
      </c>
      <c r="T13" s="24">
        <v>5368207</v>
      </c>
      <c r="U13" s="9">
        <f>IFERROR((1-(S13/J13)),0)</f>
        <v>5.8712121212121215E-2</v>
      </c>
      <c r="V13" s="9">
        <f t="shared" ref="V13:V32" si="4">IFERROR((1-(T13/K13)),0)</f>
        <v>0.10024204365903777</v>
      </c>
      <c r="W13" s="10">
        <f t="shared" ref="W13:W32" si="5">IFERROR((U13/G13),0)</f>
        <v>0</v>
      </c>
      <c r="X13" s="10">
        <f t="shared" ref="X13:X32" si="6">IFERROR((V13/F13),0)</f>
        <v>0</v>
      </c>
      <c r="Y13" s="25"/>
    </row>
    <row r="14" spans="1:25" ht="79.5" customHeight="1" x14ac:dyDescent="0.25">
      <c r="A14" s="302" t="s">
        <v>10</v>
      </c>
      <c r="B14" s="247" t="s">
        <v>2</v>
      </c>
      <c r="C14" s="26" t="s">
        <v>50</v>
      </c>
      <c r="D14" s="26" t="s">
        <v>151</v>
      </c>
      <c r="E14" s="54" t="s">
        <v>46</v>
      </c>
      <c r="F14" s="45" t="s">
        <v>185</v>
      </c>
      <c r="G14" s="45" t="s">
        <v>185</v>
      </c>
      <c r="H14" s="46">
        <v>0</v>
      </c>
      <c r="I14" s="56">
        <v>0</v>
      </c>
      <c r="J14" s="58">
        <v>0</v>
      </c>
      <c r="K14" s="56">
        <v>0</v>
      </c>
      <c r="L14" s="59">
        <v>0</v>
      </c>
      <c r="M14" s="60">
        <v>0</v>
      </c>
      <c r="N14" s="11">
        <f t="shared" si="0"/>
        <v>0</v>
      </c>
      <c r="O14" s="11">
        <f t="shared" si="1"/>
        <v>0</v>
      </c>
      <c r="P14" s="12">
        <f t="shared" si="2"/>
        <v>0</v>
      </c>
      <c r="Q14" s="12">
        <f t="shared" si="3"/>
        <v>0</v>
      </c>
      <c r="R14" s="23"/>
      <c r="S14" s="40">
        <v>0</v>
      </c>
      <c r="T14" s="24">
        <v>0</v>
      </c>
      <c r="U14" s="9">
        <f>IFERROR((1-(S14/J14)),0)</f>
        <v>0</v>
      </c>
      <c r="V14" s="9">
        <f t="shared" si="4"/>
        <v>0</v>
      </c>
      <c r="W14" s="10">
        <f t="shared" si="5"/>
        <v>0</v>
      </c>
      <c r="X14" s="10">
        <f t="shared" si="6"/>
        <v>0</v>
      </c>
      <c r="Y14" s="25"/>
    </row>
    <row r="15" spans="1:25" ht="15.75" customHeight="1" x14ac:dyDescent="0.25">
      <c r="A15" s="302"/>
      <c r="B15" s="247"/>
      <c r="C15" s="26" t="s">
        <v>144</v>
      </c>
      <c r="D15" s="26" t="s">
        <v>142</v>
      </c>
      <c r="E15" s="26" t="s">
        <v>46</v>
      </c>
      <c r="F15" s="45" t="s">
        <v>185</v>
      </c>
      <c r="G15" s="45" t="s">
        <v>185</v>
      </c>
      <c r="H15" s="46">
        <v>0</v>
      </c>
      <c r="I15" s="56">
        <v>0</v>
      </c>
      <c r="J15" s="58">
        <v>0</v>
      </c>
      <c r="K15" s="56">
        <v>0</v>
      </c>
      <c r="L15" s="58">
        <v>0</v>
      </c>
      <c r="M15" s="60">
        <v>0</v>
      </c>
      <c r="N15" s="11">
        <f t="shared" si="0"/>
        <v>0</v>
      </c>
      <c r="O15" s="11">
        <f t="shared" si="1"/>
        <v>0</v>
      </c>
      <c r="P15" s="12">
        <f t="shared" si="2"/>
        <v>0</v>
      </c>
      <c r="Q15" s="12">
        <f t="shared" si="3"/>
        <v>0</v>
      </c>
      <c r="R15" s="23"/>
      <c r="S15" s="40"/>
      <c r="T15" s="24">
        <v>0</v>
      </c>
      <c r="U15" s="9">
        <f t="shared" ref="U15:U32" si="7">IFERROR((1-(S15/J15)),0)</f>
        <v>0</v>
      </c>
      <c r="V15" s="9">
        <f t="shared" si="4"/>
        <v>0</v>
      </c>
      <c r="W15" s="10">
        <f t="shared" si="5"/>
        <v>0</v>
      </c>
      <c r="X15" s="10">
        <f t="shared" si="6"/>
        <v>0</v>
      </c>
      <c r="Y15" s="25"/>
    </row>
    <row r="16" spans="1:25" ht="30" x14ac:dyDescent="0.25">
      <c r="A16" s="302" t="s">
        <v>11</v>
      </c>
      <c r="B16" s="247" t="s">
        <v>3</v>
      </c>
      <c r="C16" s="26" t="s">
        <v>145</v>
      </c>
      <c r="D16" s="26" t="s">
        <v>146</v>
      </c>
      <c r="E16" s="26" t="s">
        <v>45</v>
      </c>
      <c r="F16" s="49">
        <v>0.02</v>
      </c>
      <c r="G16" s="45" t="s">
        <v>185</v>
      </c>
      <c r="H16" s="46">
        <v>6</v>
      </c>
      <c r="I16" s="56">
        <v>3098719</v>
      </c>
      <c r="J16" s="58">
        <v>6</v>
      </c>
      <c r="K16" s="56">
        <v>6021254</v>
      </c>
      <c r="L16" s="58">
        <v>6</v>
      </c>
      <c r="M16" s="60">
        <v>2831418</v>
      </c>
      <c r="N16" s="11">
        <f t="shared" si="0"/>
        <v>0</v>
      </c>
      <c r="O16" s="11">
        <f t="shared" si="1"/>
        <v>8.6261774623642817E-2</v>
      </c>
      <c r="P16" s="12">
        <f t="shared" si="2"/>
        <v>0</v>
      </c>
      <c r="Q16" s="12">
        <f>IFERROR((O16/F16),0)</f>
        <v>4.3130887311821411</v>
      </c>
      <c r="R16" s="23"/>
      <c r="S16" s="40">
        <v>15</v>
      </c>
      <c r="T16" s="24">
        <v>4895703</v>
      </c>
      <c r="U16" s="9">
        <f t="shared" si="7"/>
        <v>-1.5</v>
      </c>
      <c r="V16" s="9">
        <f t="shared" si="4"/>
        <v>0.18692966614595563</v>
      </c>
      <c r="W16" s="10">
        <f t="shared" si="5"/>
        <v>0</v>
      </c>
      <c r="X16" s="10">
        <f t="shared" si="6"/>
        <v>9.3464833072977811</v>
      </c>
      <c r="Y16" s="25"/>
    </row>
    <row r="17" spans="1:25" ht="48" customHeight="1" x14ac:dyDescent="0.25">
      <c r="A17" s="302"/>
      <c r="B17" s="247"/>
      <c r="C17" s="26" t="s">
        <v>143</v>
      </c>
      <c r="D17" s="26" t="s">
        <v>140</v>
      </c>
      <c r="E17" s="26" t="s">
        <v>46</v>
      </c>
      <c r="F17" s="45" t="s">
        <v>185</v>
      </c>
      <c r="G17" s="45" t="s">
        <v>185</v>
      </c>
      <c r="H17" s="46">
        <v>6</v>
      </c>
      <c r="I17" s="56">
        <v>3747626</v>
      </c>
      <c r="J17" s="58">
        <v>0</v>
      </c>
      <c r="K17" s="56">
        <v>0</v>
      </c>
      <c r="L17" s="58">
        <v>0</v>
      </c>
      <c r="M17" s="60">
        <v>0</v>
      </c>
      <c r="N17" s="11">
        <f>IFERROR((1-(L17/H17)),0)</f>
        <v>1</v>
      </c>
      <c r="O17" s="11">
        <f t="shared" si="1"/>
        <v>1</v>
      </c>
      <c r="P17" s="12">
        <f t="shared" si="2"/>
        <v>0</v>
      </c>
      <c r="Q17" s="12">
        <f t="shared" si="3"/>
        <v>0</v>
      </c>
      <c r="R17" s="23"/>
      <c r="S17" s="40">
        <v>0</v>
      </c>
      <c r="T17" s="24">
        <v>0</v>
      </c>
      <c r="U17" s="9">
        <f t="shared" si="7"/>
        <v>0</v>
      </c>
      <c r="V17" s="9">
        <f t="shared" si="4"/>
        <v>0</v>
      </c>
      <c r="W17" s="10">
        <f t="shared" si="5"/>
        <v>0</v>
      </c>
      <c r="X17" s="10">
        <f t="shared" si="6"/>
        <v>0</v>
      </c>
      <c r="Y17" s="25"/>
    </row>
    <row r="18" spans="1:25" ht="30" x14ac:dyDescent="0.25">
      <c r="A18" s="302"/>
      <c r="B18" s="26" t="s">
        <v>4</v>
      </c>
      <c r="C18" s="26" t="s">
        <v>147</v>
      </c>
      <c r="D18" s="26" t="s">
        <v>146</v>
      </c>
      <c r="E18" s="26" t="s">
        <v>46</v>
      </c>
      <c r="F18" s="45" t="s">
        <v>185</v>
      </c>
      <c r="G18" s="45" t="s">
        <v>185</v>
      </c>
      <c r="H18" s="46">
        <v>30</v>
      </c>
      <c r="I18" s="56">
        <v>35709130</v>
      </c>
      <c r="J18" s="58">
        <f>30+H18</f>
        <v>60</v>
      </c>
      <c r="K18" s="56">
        <v>71377910</v>
      </c>
      <c r="L18" s="58">
        <v>30</v>
      </c>
      <c r="M18" s="60">
        <v>35852010</v>
      </c>
      <c r="N18" s="11">
        <f>IFERROR((1-(L18/H18)),0)</f>
        <v>0</v>
      </c>
      <c r="O18" s="11">
        <f t="shared" si="1"/>
        <v>-4.0012176157750989E-3</v>
      </c>
      <c r="P18" s="12">
        <f t="shared" si="2"/>
        <v>0</v>
      </c>
      <c r="Q18" s="12">
        <f t="shared" si="3"/>
        <v>0</v>
      </c>
      <c r="R18" s="23"/>
      <c r="S18" s="40">
        <v>60</v>
      </c>
      <c r="T18" s="24">
        <v>71481630</v>
      </c>
      <c r="U18" s="9">
        <f t="shared" si="7"/>
        <v>0</v>
      </c>
      <c r="V18" s="9">
        <f t="shared" si="4"/>
        <v>-1.4531106332478227E-3</v>
      </c>
      <c r="W18" s="10">
        <f t="shared" si="5"/>
        <v>0</v>
      </c>
      <c r="X18" s="10">
        <f t="shared" si="6"/>
        <v>0</v>
      </c>
      <c r="Y18" s="25"/>
    </row>
    <row r="19" spans="1:25" ht="30" x14ac:dyDescent="0.25">
      <c r="A19" s="302"/>
      <c r="B19" s="247" t="s">
        <v>5</v>
      </c>
      <c r="C19" s="26" t="s">
        <v>148</v>
      </c>
      <c r="D19" s="26" t="s">
        <v>142</v>
      </c>
      <c r="E19" s="26" t="s">
        <v>46</v>
      </c>
      <c r="F19" s="45" t="s">
        <v>185</v>
      </c>
      <c r="G19" s="45" t="s">
        <v>185</v>
      </c>
      <c r="H19" s="46">
        <v>0</v>
      </c>
      <c r="I19" s="56">
        <v>0</v>
      </c>
      <c r="J19" s="58">
        <v>0</v>
      </c>
      <c r="K19" s="56">
        <v>0</v>
      </c>
      <c r="L19" s="58">
        <v>0</v>
      </c>
      <c r="M19" s="60">
        <v>0</v>
      </c>
      <c r="N19" s="11">
        <f t="shared" si="0"/>
        <v>0</v>
      </c>
      <c r="O19" s="11">
        <f t="shared" si="1"/>
        <v>0</v>
      </c>
      <c r="P19" s="12">
        <f t="shared" si="2"/>
        <v>0</v>
      </c>
      <c r="Q19" s="12">
        <f t="shared" si="3"/>
        <v>0</v>
      </c>
      <c r="R19" s="23"/>
      <c r="S19" s="40">
        <v>0</v>
      </c>
      <c r="T19" s="24">
        <v>0</v>
      </c>
      <c r="U19" s="9">
        <f t="shared" si="7"/>
        <v>0</v>
      </c>
      <c r="V19" s="9">
        <f t="shared" si="4"/>
        <v>0</v>
      </c>
      <c r="W19" s="10">
        <f t="shared" si="5"/>
        <v>0</v>
      </c>
      <c r="X19" s="10">
        <f t="shared" si="6"/>
        <v>0</v>
      </c>
      <c r="Y19" s="25"/>
    </row>
    <row r="20" spans="1:25" ht="60" x14ac:dyDescent="0.25">
      <c r="A20" s="302"/>
      <c r="B20" s="247"/>
      <c r="C20" s="26" t="s">
        <v>149</v>
      </c>
      <c r="D20" s="26" t="s">
        <v>150</v>
      </c>
      <c r="E20" s="26" t="s">
        <v>46</v>
      </c>
      <c r="F20" s="45" t="s">
        <v>185</v>
      </c>
      <c r="G20" s="45" t="s">
        <v>185</v>
      </c>
      <c r="H20" s="46">
        <v>0</v>
      </c>
      <c r="I20" s="56">
        <v>0</v>
      </c>
      <c r="J20" s="58">
        <v>0</v>
      </c>
      <c r="K20" s="56">
        <v>0</v>
      </c>
      <c r="L20" s="58">
        <v>0</v>
      </c>
      <c r="M20" s="60">
        <v>0</v>
      </c>
      <c r="N20" s="11">
        <f t="shared" si="0"/>
        <v>0</v>
      </c>
      <c r="O20" s="11">
        <f t="shared" si="1"/>
        <v>0</v>
      </c>
      <c r="P20" s="12">
        <f t="shared" si="2"/>
        <v>0</v>
      </c>
      <c r="Q20" s="12">
        <f t="shared" si="3"/>
        <v>0</v>
      </c>
      <c r="R20" s="23"/>
      <c r="S20" s="40">
        <v>0</v>
      </c>
      <c r="T20" s="24">
        <v>0</v>
      </c>
      <c r="U20" s="9">
        <f t="shared" si="7"/>
        <v>0</v>
      </c>
      <c r="V20" s="9">
        <f t="shared" si="4"/>
        <v>0</v>
      </c>
      <c r="W20" s="10">
        <f t="shared" si="5"/>
        <v>0</v>
      </c>
      <c r="X20" s="10">
        <f t="shared" si="6"/>
        <v>0</v>
      </c>
      <c r="Y20" s="25"/>
    </row>
    <row r="21" spans="1:25" ht="40.5" customHeight="1" x14ac:dyDescent="0.25">
      <c r="A21" s="302"/>
      <c r="B21" s="247"/>
      <c r="C21" s="26" t="s">
        <v>51</v>
      </c>
      <c r="D21" s="26" t="s">
        <v>142</v>
      </c>
      <c r="E21" s="26" t="s">
        <v>46</v>
      </c>
      <c r="F21" s="45" t="s">
        <v>185</v>
      </c>
      <c r="G21" s="45" t="s">
        <v>185</v>
      </c>
      <c r="H21" s="46">
        <v>0</v>
      </c>
      <c r="I21" s="56">
        <v>0</v>
      </c>
      <c r="J21" s="58">
        <v>0</v>
      </c>
      <c r="K21" s="56">
        <v>0</v>
      </c>
      <c r="L21" s="58">
        <v>0</v>
      </c>
      <c r="M21" s="60">
        <v>0</v>
      </c>
      <c r="N21" s="11">
        <f t="shared" si="0"/>
        <v>0</v>
      </c>
      <c r="O21" s="11">
        <f t="shared" si="1"/>
        <v>0</v>
      </c>
      <c r="P21" s="12">
        <f t="shared" si="2"/>
        <v>0</v>
      </c>
      <c r="Q21" s="12">
        <f t="shared" si="3"/>
        <v>0</v>
      </c>
      <c r="R21" s="23"/>
      <c r="S21" s="40">
        <v>0</v>
      </c>
      <c r="T21" s="24">
        <v>0</v>
      </c>
      <c r="U21" s="9">
        <f t="shared" si="7"/>
        <v>0</v>
      </c>
      <c r="V21" s="9">
        <f t="shared" si="4"/>
        <v>0</v>
      </c>
      <c r="W21" s="10">
        <f t="shared" si="5"/>
        <v>0</v>
      </c>
      <c r="X21" s="10">
        <f t="shared" si="6"/>
        <v>0</v>
      </c>
      <c r="Y21" s="25"/>
    </row>
    <row r="22" spans="1:25" ht="63.75" customHeight="1" x14ac:dyDescent="0.25">
      <c r="A22" s="302"/>
      <c r="B22" s="247"/>
      <c r="C22" s="26" t="s">
        <v>52</v>
      </c>
      <c r="D22" s="26" t="s">
        <v>152</v>
      </c>
      <c r="E22" s="26" t="s">
        <v>46</v>
      </c>
      <c r="F22" s="45" t="s">
        <v>185</v>
      </c>
      <c r="G22" s="45" t="s">
        <v>185</v>
      </c>
      <c r="H22" s="46">
        <v>105</v>
      </c>
      <c r="I22" s="56">
        <v>1350650</v>
      </c>
      <c r="J22" s="58">
        <v>162</v>
      </c>
      <c r="K22" s="56">
        <v>1800659</v>
      </c>
      <c r="L22" s="59"/>
      <c r="M22" s="60">
        <v>0</v>
      </c>
      <c r="N22" s="11">
        <f t="shared" si="0"/>
        <v>1</v>
      </c>
      <c r="O22" s="11">
        <f t="shared" si="1"/>
        <v>1</v>
      </c>
      <c r="P22" s="12">
        <f t="shared" si="2"/>
        <v>0</v>
      </c>
      <c r="Q22" s="12">
        <f t="shared" si="3"/>
        <v>0</v>
      </c>
      <c r="R22" s="23"/>
      <c r="S22" s="40">
        <v>105</v>
      </c>
      <c r="T22" s="24">
        <v>1776826</v>
      </c>
      <c r="U22" s="9">
        <f t="shared" si="7"/>
        <v>0.35185185185185186</v>
      </c>
      <c r="V22" s="9">
        <f t="shared" si="4"/>
        <v>1.3235709815128782E-2</v>
      </c>
      <c r="W22" s="10">
        <f t="shared" si="5"/>
        <v>0</v>
      </c>
      <c r="X22" s="10">
        <f t="shared" si="6"/>
        <v>0</v>
      </c>
      <c r="Y22" s="25"/>
    </row>
    <row r="23" spans="1:25" ht="36.75" customHeight="1" x14ac:dyDescent="0.25">
      <c r="A23" s="302"/>
      <c r="B23" s="248" t="s">
        <v>6</v>
      </c>
      <c r="C23" s="26" t="s">
        <v>153</v>
      </c>
      <c r="D23" s="26" t="s">
        <v>155</v>
      </c>
      <c r="E23" s="26" t="s">
        <v>46</v>
      </c>
      <c r="F23" s="45" t="s">
        <v>185</v>
      </c>
      <c r="G23" s="45" t="s">
        <v>185</v>
      </c>
      <c r="H23" s="46">
        <v>0</v>
      </c>
      <c r="I23" s="56">
        <v>0</v>
      </c>
      <c r="J23" s="58">
        <v>0</v>
      </c>
      <c r="K23" s="56">
        <v>0</v>
      </c>
      <c r="L23" s="58"/>
      <c r="M23" s="56">
        <v>0</v>
      </c>
      <c r="N23" s="11">
        <f t="shared" si="0"/>
        <v>0</v>
      </c>
      <c r="O23" s="11">
        <f t="shared" si="1"/>
        <v>0</v>
      </c>
      <c r="P23" s="12">
        <f t="shared" si="2"/>
        <v>0</v>
      </c>
      <c r="Q23" s="12">
        <f t="shared" si="3"/>
        <v>0</v>
      </c>
      <c r="R23" s="23"/>
      <c r="S23" s="40">
        <v>0</v>
      </c>
      <c r="T23" s="24">
        <v>0</v>
      </c>
      <c r="U23" s="9">
        <f t="shared" si="7"/>
        <v>0</v>
      </c>
      <c r="V23" s="9">
        <f t="shared" si="4"/>
        <v>0</v>
      </c>
      <c r="W23" s="10">
        <f t="shared" si="5"/>
        <v>0</v>
      </c>
      <c r="X23" s="10">
        <f t="shared" si="6"/>
        <v>0</v>
      </c>
      <c r="Y23" s="25"/>
    </row>
    <row r="24" spans="1:25" ht="54" customHeight="1" x14ac:dyDescent="0.25">
      <c r="A24" s="302"/>
      <c r="B24" s="249"/>
      <c r="C24" s="54" t="s">
        <v>154</v>
      </c>
      <c r="D24" s="26" t="s">
        <v>156</v>
      </c>
      <c r="E24" s="26" t="s">
        <v>46</v>
      </c>
      <c r="F24" s="45" t="s">
        <v>185</v>
      </c>
      <c r="G24" s="45" t="s">
        <v>185</v>
      </c>
      <c r="H24" s="46">
        <v>0</v>
      </c>
      <c r="I24" s="56">
        <v>0</v>
      </c>
      <c r="J24" s="58">
        <v>0</v>
      </c>
      <c r="K24" s="56">
        <v>0</v>
      </c>
      <c r="L24" s="58">
        <v>0</v>
      </c>
      <c r="M24" s="56">
        <v>0</v>
      </c>
      <c r="N24" s="11">
        <f t="shared" si="0"/>
        <v>0</v>
      </c>
      <c r="O24" s="11">
        <f t="shared" si="1"/>
        <v>0</v>
      </c>
      <c r="P24" s="12">
        <f t="shared" si="2"/>
        <v>0</v>
      </c>
      <c r="Q24" s="12">
        <f t="shared" si="3"/>
        <v>0</v>
      </c>
      <c r="R24" s="23"/>
      <c r="S24" s="40">
        <v>0</v>
      </c>
      <c r="T24" s="24">
        <v>0</v>
      </c>
      <c r="U24" s="9">
        <f t="shared" si="7"/>
        <v>0</v>
      </c>
      <c r="V24" s="9">
        <f t="shared" si="4"/>
        <v>0</v>
      </c>
      <c r="W24" s="10">
        <f t="shared" si="5"/>
        <v>0</v>
      </c>
      <c r="X24" s="10">
        <f t="shared" si="6"/>
        <v>0</v>
      </c>
      <c r="Y24" s="25"/>
    </row>
    <row r="25" spans="1:25" ht="90" x14ac:dyDescent="0.25">
      <c r="A25" s="302"/>
      <c r="B25" s="239" t="s">
        <v>58</v>
      </c>
      <c r="C25" s="26" t="s">
        <v>49</v>
      </c>
      <c r="D25" s="26" t="s">
        <v>142</v>
      </c>
      <c r="E25" s="26" t="s">
        <v>46</v>
      </c>
      <c r="F25" s="45" t="s">
        <v>185</v>
      </c>
      <c r="G25" s="45" t="s">
        <v>185</v>
      </c>
      <c r="H25" s="46">
        <v>0</v>
      </c>
      <c r="I25" s="56">
        <v>0</v>
      </c>
      <c r="J25" s="58">
        <v>0</v>
      </c>
      <c r="K25" s="56">
        <v>0</v>
      </c>
      <c r="L25" s="58">
        <v>0</v>
      </c>
      <c r="M25" s="56">
        <v>0</v>
      </c>
      <c r="N25" s="11">
        <f t="shared" si="0"/>
        <v>0</v>
      </c>
      <c r="O25" s="11">
        <f t="shared" si="1"/>
        <v>0</v>
      </c>
      <c r="P25" s="12">
        <f t="shared" si="2"/>
        <v>0</v>
      </c>
      <c r="Q25" s="12">
        <f t="shared" si="3"/>
        <v>0</v>
      </c>
      <c r="R25" s="23"/>
      <c r="S25" s="40"/>
      <c r="T25" s="24">
        <v>0</v>
      </c>
      <c r="U25" s="9">
        <f t="shared" si="7"/>
        <v>0</v>
      </c>
      <c r="V25" s="9">
        <f t="shared" si="4"/>
        <v>0</v>
      </c>
      <c r="W25" s="10">
        <f t="shared" si="5"/>
        <v>0</v>
      </c>
      <c r="X25" s="10">
        <f t="shared" si="6"/>
        <v>0</v>
      </c>
      <c r="Y25" s="25"/>
    </row>
    <row r="26" spans="1:25" ht="68.25" customHeight="1" x14ac:dyDescent="0.25">
      <c r="A26" s="302"/>
      <c r="B26" s="250"/>
      <c r="C26" s="26" t="s">
        <v>48</v>
      </c>
      <c r="D26" s="26" t="s">
        <v>142</v>
      </c>
      <c r="E26" s="26" t="s">
        <v>46</v>
      </c>
      <c r="F26" s="45" t="s">
        <v>185</v>
      </c>
      <c r="G26" s="45" t="s">
        <v>185</v>
      </c>
      <c r="H26" s="46">
        <v>0</v>
      </c>
      <c r="I26" s="56">
        <v>0</v>
      </c>
      <c r="J26" s="58">
        <v>0</v>
      </c>
      <c r="K26" s="56">
        <v>0</v>
      </c>
      <c r="L26" s="58">
        <v>0</v>
      </c>
      <c r="M26" s="56">
        <v>0</v>
      </c>
      <c r="N26" s="11">
        <f t="shared" si="0"/>
        <v>0</v>
      </c>
      <c r="O26" s="11">
        <f t="shared" si="1"/>
        <v>0</v>
      </c>
      <c r="P26" s="12">
        <f t="shared" si="2"/>
        <v>0</v>
      </c>
      <c r="Q26" s="12">
        <f t="shared" si="3"/>
        <v>0</v>
      </c>
      <c r="R26" s="23"/>
      <c r="S26" s="40"/>
      <c r="T26" s="24">
        <v>0</v>
      </c>
      <c r="U26" s="9">
        <f t="shared" si="7"/>
        <v>0</v>
      </c>
      <c r="V26" s="9">
        <f t="shared" si="4"/>
        <v>0</v>
      </c>
      <c r="W26" s="10">
        <f t="shared" si="5"/>
        <v>0</v>
      </c>
      <c r="X26" s="10">
        <f t="shared" si="6"/>
        <v>0</v>
      </c>
      <c r="Y26" s="25"/>
    </row>
    <row r="27" spans="1:25" ht="60" x14ac:dyDescent="0.25">
      <c r="A27" s="302"/>
      <c r="B27" s="239" t="s">
        <v>59</v>
      </c>
      <c r="C27" s="26" t="s">
        <v>47</v>
      </c>
      <c r="D27" s="26" t="s">
        <v>157</v>
      </c>
      <c r="E27" s="26" t="s">
        <v>46</v>
      </c>
      <c r="F27" s="45" t="s">
        <v>185</v>
      </c>
      <c r="G27" s="45" t="s">
        <v>185</v>
      </c>
      <c r="H27" s="46">
        <v>0</v>
      </c>
      <c r="I27" s="56">
        <v>0</v>
      </c>
      <c r="J27" s="58">
        <v>0</v>
      </c>
      <c r="K27" s="56">
        <v>0</v>
      </c>
      <c r="L27" s="58">
        <v>0</v>
      </c>
      <c r="M27" s="56">
        <v>0</v>
      </c>
      <c r="N27" s="11">
        <f t="shared" si="0"/>
        <v>0</v>
      </c>
      <c r="O27" s="11">
        <f t="shared" si="1"/>
        <v>0</v>
      </c>
      <c r="P27" s="12">
        <f t="shared" si="2"/>
        <v>0</v>
      </c>
      <c r="Q27" s="12">
        <f t="shared" si="3"/>
        <v>0</v>
      </c>
      <c r="R27" s="23"/>
      <c r="S27" s="40"/>
      <c r="T27" s="24">
        <v>0</v>
      </c>
      <c r="U27" s="9">
        <f t="shared" si="7"/>
        <v>0</v>
      </c>
      <c r="V27" s="9">
        <f t="shared" si="4"/>
        <v>0</v>
      </c>
      <c r="W27" s="10">
        <f t="shared" si="5"/>
        <v>0</v>
      </c>
      <c r="X27" s="10">
        <f t="shared" si="6"/>
        <v>0</v>
      </c>
      <c r="Y27" s="25"/>
    </row>
    <row r="28" spans="1:25" ht="60" x14ac:dyDescent="0.25">
      <c r="A28" s="302"/>
      <c r="B28" s="250"/>
      <c r="C28" s="26" t="s">
        <v>14</v>
      </c>
      <c r="D28" s="26" t="s">
        <v>157</v>
      </c>
      <c r="E28" s="26" t="s">
        <v>46</v>
      </c>
      <c r="F28" s="45" t="s">
        <v>185</v>
      </c>
      <c r="G28" s="45" t="s">
        <v>185</v>
      </c>
      <c r="H28" s="46">
        <v>0</v>
      </c>
      <c r="I28" s="56">
        <v>0</v>
      </c>
      <c r="J28" s="58">
        <v>0</v>
      </c>
      <c r="K28" s="56">
        <v>0</v>
      </c>
      <c r="L28" s="58">
        <v>0</v>
      </c>
      <c r="M28" s="56">
        <v>0</v>
      </c>
      <c r="N28" s="11">
        <f t="shared" si="0"/>
        <v>0</v>
      </c>
      <c r="O28" s="11">
        <f t="shared" si="1"/>
        <v>0</v>
      </c>
      <c r="P28" s="12">
        <f t="shared" si="2"/>
        <v>0</v>
      </c>
      <c r="Q28" s="12">
        <f t="shared" si="3"/>
        <v>0</v>
      </c>
      <c r="R28" s="23"/>
      <c r="S28" s="40"/>
      <c r="T28" s="24">
        <v>0</v>
      </c>
      <c r="U28" s="9">
        <f t="shared" si="7"/>
        <v>0</v>
      </c>
      <c r="V28" s="9">
        <f t="shared" si="4"/>
        <v>0</v>
      </c>
      <c r="W28" s="10">
        <f t="shared" si="5"/>
        <v>0</v>
      </c>
      <c r="X28" s="10">
        <f t="shared" si="6"/>
        <v>0</v>
      </c>
      <c r="Y28" s="25"/>
    </row>
    <row r="29" spans="1:25" ht="79.5" customHeight="1" x14ac:dyDescent="0.25">
      <c r="A29" s="302"/>
      <c r="B29" s="26" t="s">
        <v>7</v>
      </c>
      <c r="C29" s="26" t="s">
        <v>158</v>
      </c>
      <c r="D29" s="26" t="s">
        <v>159</v>
      </c>
      <c r="E29" s="26" t="s">
        <v>46</v>
      </c>
      <c r="F29" s="45" t="s">
        <v>185</v>
      </c>
      <c r="G29" s="45" t="s">
        <v>185</v>
      </c>
      <c r="H29" s="46">
        <v>0</v>
      </c>
      <c r="I29" s="56">
        <v>0</v>
      </c>
      <c r="J29" s="58">
        <v>0</v>
      </c>
      <c r="K29" s="56">
        <v>111842684</v>
      </c>
      <c r="L29" s="58"/>
      <c r="M29" s="56">
        <v>22220295</v>
      </c>
      <c r="N29" s="11">
        <f t="shared" si="0"/>
        <v>0</v>
      </c>
      <c r="O29" s="11">
        <f t="shared" si="1"/>
        <v>0</v>
      </c>
      <c r="P29" s="12">
        <f t="shared" si="2"/>
        <v>0</v>
      </c>
      <c r="Q29" s="12">
        <f t="shared" si="3"/>
        <v>0</v>
      </c>
      <c r="R29" s="23"/>
      <c r="S29" s="40"/>
      <c r="T29" s="24">
        <v>116396208</v>
      </c>
      <c r="U29" s="9">
        <f t="shared" si="7"/>
        <v>0</v>
      </c>
      <c r="V29" s="9">
        <f t="shared" si="4"/>
        <v>-4.0713650970679582E-2</v>
      </c>
      <c r="W29" s="10">
        <f t="shared" si="5"/>
        <v>0</v>
      </c>
      <c r="X29" s="10">
        <f t="shared" si="6"/>
        <v>0</v>
      </c>
      <c r="Y29" s="25"/>
    </row>
    <row r="30" spans="1:25" ht="45" x14ac:dyDescent="0.25">
      <c r="A30" s="299" t="s">
        <v>12</v>
      </c>
      <c r="B30" s="239" t="s">
        <v>8</v>
      </c>
      <c r="C30" s="27" t="s">
        <v>15</v>
      </c>
      <c r="D30" s="27" t="s">
        <v>160</v>
      </c>
      <c r="E30" s="26" t="s">
        <v>45</v>
      </c>
      <c r="F30" s="50">
        <v>0.01</v>
      </c>
      <c r="G30" s="50">
        <v>0.01</v>
      </c>
      <c r="H30" s="47">
        <v>1503</v>
      </c>
      <c r="I30" s="61">
        <v>9146380</v>
      </c>
      <c r="J30" s="62">
        <f>1073+H30</f>
        <v>2576</v>
      </c>
      <c r="K30" s="61">
        <f>6710590+I30</f>
        <v>15856970</v>
      </c>
      <c r="L30" s="62">
        <v>1026</v>
      </c>
      <c r="M30" s="61">
        <v>6947496</v>
      </c>
      <c r="N30" s="11">
        <f t="shared" si="0"/>
        <v>0.31736526946107779</v>
      </c>
      <c r="O30" s="11">
        <f t="shared" si="1"/>
        <v>0.24041030440458411</v>
      </c>
      <c r="P30" s="12">
        <f t="shared" si="2"/>
        <v>31.73652694610778</v>
      </c>
      <c r="Q30" s="12">
        <f t="shared" si="3"/>
        <v>24.04103044045841</v>
      </c>
      <c r="R30" s="23"/>
      <c r="S30" s="40">
        <f>+L30+447</f>
        <v>1473</v>
      </c>
      <c r="T30" s="24">
        <v>13087376</v>
      </c>
      <c r="U30" s="9">
        <f t="shared" si="7"/>
        <v>0.42818322981366463</v>
      </c>
      <c r="V30" s="9">
        <f t="shared" si="4"/>
        <v>0.17466098504317029</v>
      </c>
      <c r="W30" s="10">
        <f t="shared" si="5"/>
        <v>42.818322981366464</v>
      </c>
      <c r="X30" s="10">
        <f t="shared" si="6"/>
        <v>17.466098504317028</v>
      </c>
      <c r="Y30" s="25"/>
    </row>
    <row r="31" spans="1:25" ht="45" x14ac:dyDescent="0.25">
      <c r="A31" s="300"/>
      <c r="B31" s="240"/>
      <c r="C31" s="27" t="s">
        <v>16</v>
      </c>
      <c r="D31" s="27" t="s">
        <v>160</v>
      </c>
      <c r="E31" s="26" t="s">
        <v>46</v>
      </c>
      <c r="F31" s="45" t="s">
        <v>185</v>
      </c>
      <c r="G31" s="45" t="s">
        <v>185</v>
      </c>
      <c r="H31" s="47">
        <v>0</v>
      </c>
      <c r="I31" s="56">
        <v>0</v>
      </c>
      <c r="J31" s="62"/>
      <c r="K31" s="61">
        <v>0</v>
      </c>
      <c r="L31" s="59">
        <v>0</v>
      </c>
      <c r="M31" s="56">
        <v>0</v>
      </c>
      <c r="N31" s="11">
        <f t="shared" si="0"/>
        <v>0</v>
      </c>
      <c r="O31" s="11">
        <f t="shared" si="1"/>
        <v>0</v>
      </c>
      <c r="P31" s="12">
        <f t="shared" si="2"/>
        <v>0</v>
      </c>
      <c r="Q31" s="12">
        <f t="shared" si="3"/>
        <v>0</v>
      </c>
      <c r="R31" s="28"/>
      <c r="S31" s="40"/>
      <c r="T31" s="24">
        <v>0</v>
      </c>
      <c r="U31" s="9">
        <f t="shared" si="7"/>
        <v>0</v>
      </c>
      <c r="V31" s="9">
        <f t="shared" si="4"/>
        <v>0</v>
      </c>
      <c r="W31" s="10">
        <f t="shared" si="5"/>
        <v>0</v>
      </c>
      <c r="X31" s="10">
        <f t="shared" si="6"/>
        <v>0</v>
      </c>
      <c r="Y31" s="25"/>
    </row>
    <row r="32" spans="1:25" ht="45.75" thickBot="1" x14ac:dyDescent="0.3">
      <c r="A32" s="301"/>
      <c r="B32" s="241"/>
      <c r="C32" s="29" t="s">
        <v>17</v>
      </c>
      <c r="D32" s="29" t="s">
        <v>161</v>
      </c>
      <c r="E32" s="29" t="s">
        <v>45</v>
      </c>
      <c r="F32" s="51">
        <v>0.01</v>
      </c>
      <c r="G32" s="51">
        <v>0.01</v>
      </c>
      <c r="H32" s="48">
        <v>119460</v>
      </c>
      <c r="I32" s="61">
        <v>84084020</v>
      </c>
      <c r="J32" s="63">
        <f>138360+H32</f>
        <v>257820</v>
      </c>
      <c r="K32" s="61">
        <f>95536040+I32</f>
        <v>179620060</v>
      </c>
      <c r="L32" s="64">
        <v>137400</v>
      </c>
      <c r="M32" s="61">
        <v>106780230</v>
      </c>
      <c r="N32" s="11">
        <f t="shared" si="0"/>
        <v>-0.15017579105976897</v>
      </c>
      <c r="O32" s="11">
        <f t="shared" si="1"/>
        <v>-0.26992298893416367</v>
      </c>
      <c r="P32" s="12">
        <f t="shared" si="2"/>
        <v>-15.017579105976896</v>
      </c>
      <c r="Q32" s="12">
        <f t="shared" si="3"/>
        <v>-26.992298893416365</v>
      </c>
      <c r="R32" s="28"/>
      <c r="S32" s="40">
        <f>+H32+72360</f>
        <v>191820</v>
      </c>
      <c r="T32" s="24">
        <v>227880380</v>
      </c>
      <c r="U32" s="9">
        <f t="shared" si="7"/>
        <v>0.25599255294391432</v>
      </c>
      <c r="V32" s="9">
        <f t="shared" si="4"/>
        <v>-0.26868001268900588</v>
      </c>
      <c r="W32" s="10">
        <f t="shared" si="5"/>
        <v>25.59925529439143</v>
      </c>
      <c r="X32" s="10">
        <f t="shared" si="6"/>
        <v>-26.868001268900588</v>
      </c>
      <c r="Y32" s="25"/>
    </row>
    <row r="33" spans="1:25" ht="60" x14ac:dyDescent="0.25">
      <c r="A33" s="44" t="s">
        <v>182</v>
      </c>
      <c r="B33" s="21" t="s">
        <v>0</v>
      </c>
      <c r="C33" s="21" t="s">
        <v>0</v>
      </c>
      <c r="D33" s="21" t="s">
        <v>139</v>
      </c>
      <c r="E33" s="52" t="s">
        <v>46</v>
      </c>
      <c r="F33" s="45" t="s">
        <v>185</v>
      </c>
      <c r="G33" s="45" t="s">
        <v>185</v>
      </c>
      <c r="H33" s="53">
        <v>408</v>
      </c>
      <c r="I33" s="61">
        <v>5130676571</v>
      </c>
      <c r="J33" s="57">
        <v>441</v>
      </c>
      <c r="K33" s="61">
        <v>14590886491</v>
      </c>
      <c r="L33" s="23">
        <v>375</v>
      </c>
      <c r="M33" s="56">
        <v>8670790912</v>
      </c>
      <c r="N33" s="22" t="s">
        <v>184</v>
      </c>
      <c r="O33" s="22" t="s">
        <v>184</v>
      </c>
      <c r="P33" s="22" t="s">
        <v>184</v>
      </c>
      <c r="Q33" s="22" t="s">
        <v>184</v>
      </c>
      <c r="R33" s="55"/>
      <c r="S33" s="40">
        <v>510</v>
      </c>
      <c r="T33" s="24">
        <v>23028101919</v>
      </c>
      <c r="U33" s="22" t="s">
        <v>184</v>
      </c>
      <c r="V33" s="22" t="s">
        <v>184</v>
      </c>
      <c r="W33" s="22" t="s">
        <v>184</v>
      </c>
      <c r="X33" s="22" t="s">
        <v>184</v>
      </c>
      <c r="Y33" s="25"/>
    </row>
    <row r="34" spans="1:25" ht="75" x14ac:dyDescent="0.25">
      <c r="A34" s="43" t="s">
        <v>183</v>
      </c>
    </row>
  </sheetData>
  <mergeCells count="44">
    <mergeCell ref="B3:G3"/>
    <mergeCell ref="J3:Y3"/>
    <mergeCell ref="B23:B24"/>
    <mergeCell ref="C1:Y1"/>
    <mergeCell ref="H2:I2"/>
    <mergeCell ref="H4:I4"/>
    <mergeCell ref="J2:Y2"/>
    <mergeCell ref="J4:Y4"/>
    <mergeCell ref="L7:Y7"/>
    <mergeCell ref="B5:G5"/>
    <mergeCell ref="H5:I5"/>
    <mergeCell ref="J5:Y5"/>
    <mergeCell ref="B2:G2"/>
    <mergeCell ref="B4:G4"/>
    <mergeCell ref="A6:Y6"/>
    <mergeCell ref="L10:R10"/>
    <mergeCell ref="A30:A32"/>
    <mergeCell ref="B30:B32"/>
    <mergeCell ref="I10:I11"/>
    <mergeCell ref="A14:A15"/>
    <mergeCell ref="B14:B15"/>
    <mergeCell ref="A16:A29"/>
    <mergeCell ref="B16:B17"/>
    <mergeCell ref="B19:B22"/>
    <mergeCell ref="B25:B26"/>
    <mergeCell ref="B27:B28"/>
    <mergeCell ref="F8:F11"/>
    <mergeCell ref="A12:A13"/>
    <mergeCell ref="A8:B11"/>
    <mergeCell ref="C8:C11"/>
    <mergeCell ref="A7:G7"/>
    <mergeCell ref="S9:Y9"/>
    <mergeCell ref="S10:Y10"/>
    <mergeCell ref="L8:O8"/>
    <mergeCell ref="J8:K9"/>
    <mergeCell ref="J10:J11"/>
    <mergeCell ref="K10:K11"/>
    <mergeCell ref="E8:E11"/>
    <mergeCell ref="G8:G11"/>
    <mergeCell ref="H10:H11"/>
    <mergeCell ref="D8:D11"/>
    <mergeCell ref="H8:I9"/>
    <mergeCell ref="L9:R9"/>
    <mergeCell ref="S8:Y8"/>
  </mergeCells>
  <dataValidations count="14">
    <dataValidation allowBlank="1" showInputMessage="1" showErrorMessage="1" prompt="Defina la referencia que se usará  para medir el rubro o componente. Ejem. Metro cúbico, personas, horas, entre otros." sqref="D8:D11" xr:uid="{00000000-0002-0000-0100-000000000000}"/>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00000000-0002-0000-0100-000001000000}"/>
    <dataValidation allowBlank="1" showInputMessage="1" showErrorMessage="1" prompt="Si en la celda &quot;E&quot;, selecionó SI, defina una meta en porcentaje para mantener o reducir el gasto en la vigencia. (En giros presupuestales)" sqref="F8:F11" xr:uid="{00000000-0002-0000-0100-000002000000}"/>
    <dataValidation allowBlank="1" showInputMessage="1" showErrorMessage="1" prompt="Si en la celda &quot;E&quot;, selecionó SI, defina una meta en porcentaje para mantener o reducir el gasto en la vigencia. (En unidad de medida)" sqref="G8:G11" xr:uid="{00000000-0002-0000-0100-000003000000}"/>
    <dataValidation allowBlank="1" showInputMessage="1" showErrorMessage="1" prompt="Relacione el dato de consumo asociado al rubro, componente y unidad de medida reportado en el  mismo periodo del año anterior_x000a_" sqref="H10:H11 J10:J11" xr:uid="{00000000-0002-0000-0100-000004000000}"/>
    <dataValidation allowBlank="1" showInputMessage="1" showErrorMessage="1" prompt="Relacione los giros realizados  en el  mismo periodo del año anterior, relacionados con el rubro y el componente. Valores en pesos." sqref="K10:K11" xr:uid="{00000000-0002-0000-0100-000005000000}"/>
    <dataValidation allowBlank="1" showInputMessage="1" showErrorMessage="1" prompt="Relacione el dato de consumo asociado al rubro, componente y unidad de medida en el periodo de reporte._x000a_" sqref="L11 S11" xr:uid="{00000000-0002-0000-0100-000006000000}"/>
    <dataValidation allowBlank="1" showInputMessage="1" showErrorMessage="1" prompt="Relacione los giros realizados  en el  periodo de reporte para el rubro y el componente. Valores en pesos." sqref="M11" xr:uid="{00000000-0002-0000-0100-000007000000}"/>
    <dataValidation allowBlank="1" showInputMessage="1" showErrorMessage="1" prompt="Relacione los giros realizados  en el  periodo de reporte para el rubro y el componente. Valores en pesos._x000a_" sqref="T11" xr:uid="{00000000-0002-0000-0100-000008000000}"/>
    <dataValidation allowBlank="1" showInputMessage="1" showErrorMessage="1" prompt="Escribir el otro sector que no se encuentra en la lista desplegable" sqref="B3:G3" xr:uid="{00000000-0002-0000-0100-000009000000}"/>
    <dataValidation allowBlank="1" showInputMessage="1" showErrorMessage="1" prompt="Escribir la otra entidad que no se encuentra en la lista desplegable" sqref="J3:Y3" xr:uid="{00000000-0002-0000-0100-00000A000000}"/>
    <dataValidation type="list" allowBlank="1" showInputMessage="1" showErrorMessage="1" sqref="J2:Y2" xr:uid="{00000000-0002-0000-0100-00000B000000}">
      <formula1>INDIRECT(B2)</formula1>
    </dataValidation>
    <dataValidation allowBlank="1" showInputMessage="1" showErrorMessage="1" prompt="Relacione los giros realizados  en el  mismo periodo del año anterior, relacionados con el rubro y el componente. valores en pesos." sqref="I10:I11" xr:uid="{00000000-0002-0000-0100-00000C000000}"/>
    <dataValidation allowBlank="1" showInputMessage="1" showErrorMessage="1" prompt="Solo aplica para gastos de funcionamiento." sqref="A8:B11" xr:uid="{00000000-0002-0000-0100-00000D000000}"/>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E000000}">
          <x14:formula1>
            <xm:f>datos!$E$12:$E$13</xm:f>
          </x14:formula1>
          <xm:sqref>B5</xm:sqref>
        </x14:dataValidation>
        <x14:dataValidation type="list" allowBlank="1" showInputMessage="1" showErrorMessage="1" xr:uid="{00000000-0002-0000-0100-00000F000000}">
          <x14:formula1>
            <xm:f>datos!$E$27:$E$29</xm:f>
          </x14:formula1>
          <xm:sqref>J4</xm:sqref>
        </x14:dataValidation>
        <x14:dataValidation type="list" allowBlank="1" showInputMessage="1" showErrorMessage="1" xr:uid="{00000000-0002-0000-0100-000010000000}">
          <x14:formula1>
            <xm:f>datos!$D$27:$D$31</xm:f>
          </x14:formula1>
          <xm:sqref>B4</xm:sqref>
        </x14:dataValidation>
        <x14:dataValidation type="list" allowBlank="1" showInputMessage="1" showErrorMessage="1" xr:uid="{00000000-0002-0000-0100-000011000000}">
          <x14:formula1>
            <xm:f>datos!$E$18:$E$20</xm:f>
          </x14:formula1>
          <xm:sqref>J5</xm:sqref>
        </x14:dataValidation>
        <x14:dataValidation type="list" showInputMessage="1" showErrorMessage="1" xr:uid="{00000000-0002-0000-0100-000012000000}">
          <x14:formula1>
            <xm:f>datos!$D$2:$T$2</xm:f>
          </x14:formula1>
          <xm:sqref>B2:G2</xm:sqref>
        </x14:dataValidation>
        <x14:dataValidation type="list" allowBlank="1" showInputMessage="1" showErrorMessage="1" xr:uid="{00000000-0002-0000-0100-000013000000}">
          <x14:formula1>
            <xm:f>datos!$F$27:$F$28</xm:f>
          </x14:formula1>
          <xm:sqref>E12 E33</xm:sqref>
        </x14:dataValidation>
        <x14:dataValidation type="list" allowBlank="1" showInputMessage="1" showErrorMessage="1" xr:uid="{00000000-0002-0000-0100-000014000000}">
          <x14:formula1>
            <xm:f>'/Users/gheinercardenas/Library/CloudStorage/OneDrive-habitatbogota/SDHT/PROYECTOS/SIPI/PLAN DE CONTRATACION/2023/4.SOLICITUD DE CDP/LIBERACION CDP/2.FEBRERO/C:/Users/jsolanor/Downloads/[1202217000071993_00010 Corregido (3).xlsx]datos'!#REF!</xm:f>
          </x14:formula1>
          <xm:sqref>E13:E32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62095-650B-4933-AD7A-E65BDB6C4216}">
  <dimension ref="A1:Y35"/>
  <sheetViews>
    <sheetView showGridLines="0" topLeftCell="F1" zoomScale="60" zoomScaleNormal="60" workbookViewId="0">
      <selection activeCell="K12" sqref="K12"/>
    </sheetView>
  </sheetViews>
  <sheetFormatPr baseColWidth="10" defaultColWidth="9.140625" defaultRowHeight="15" x14ac:dyDescent="0.25"/>
  <cols>
    <col min="1" max="1" width="29" style="30" customWidth="1"/>
    <col min="2" max="2" width="29" style="14" customWidth="1"/>
    <col min="3" max="3" width="34.7109375" style="14" customWidth="1"/>
    <col min="4" max="4" width="19.28515625" style="14" customWidth="1"/>
    <col min="5" max="5" width="19.7109375" style="234" customWidth="1"/>
    <col min="6" max="6" width="16.42578125" style="37" customWidth="1"/>
    <col min="7" max="7" width="25.28515625" style="37" customWidth="1"/>
    <col min="8" max="8" width="16.85546875" style="36" customWidth="1"/>
    <col min="9" max="9" width="18.140625" style="36" bestFit="1" customWidth="1"/>
    <col min="10" max="10" width="16.85546875" style="198" customWidth="1"/>
    <col min="11" max="11" width="23.42578125" style="198" customWidth="1"/>
    <col min="12" max="12" width="15.28515625" style="14" customWidth="1"/>
    <col min="13" max="13" width="19.42578125" style="14" customWidth="1"/>
    <col min="14" max="14" width="19.28515625" style="14" customWidth="1"/>
    <col min="15" max="15" width="19.85546875" style="14" customWidth="1"/>
    <col min="16" max="16" width="26" style="14" customWidth="1"/>
    <col min="17" max="17" width="24.140625" style="14" customWidth="1"/>
    <col min="18" max="18" width="23.42578125" style="14" customWidth="1"/>
    <col min="19" max="19" width="19.85546875" style="235" customWidth="1"/>
    <col min="20" max="20" width="19.85546875" style="14" customWidth="1"/>
    <col min="21" max="21" width="27.85546875" style="14" customWidth="1"/>
    <col min="22" max="22" width="19.85546875" style="14" customWidth="1"/>
    <col min="23" max="23" width="28.42578125" style="14" customWidth="1"/>
    <col min="24" max="24" width="33" style="14" customWidth="1"/>
    <col min="25" max="25" width="22.7109375" style="14" customWidth="1"/>
    <col min="26" max="16384" width="9.140625" style="14"/>
  </cols>
  <sheetData>
    <row r="1" spans="1:25" ht="75" customHeight="1" x14ac:dyDescent="0.25">
      <c r="A1" s="13"/>
      <c r="B1" s="13"/>
      <c r="C1" s="298" t="s">
        <v>18</v>
      </c>
      <c r="D1" s="298"/>
      <c r="E1" s="298"/>
      <c r="F1" s="298"/>
      <c r="G1" s="298"/>
      <c r="H1" s="298"/>
      <c r="I1" s="298"/>
      <c r="J1" s="298"/>
      <c r="K1" s="298"/>
      <c r="L1" s="298"/>
      <c r="M1" s="298"/>
      <c r="N1" s="298"/>
      <c r="O1" s="298"/>
      <c r="P1" s="298"/>
      <c r="Q1" s="298"/>
      <c r="R1" s="298"/>
      <c r="S1" s="298"/>
      <c r="T1" s="298"/>
      <c r="U1" s="298"/>
      <c r="V1" s="298"/>
      <c r="W1" s="298"/>
      <c r="X1" s="298"/>
      <c r="Y1" s="298"/>
    </row>
    <row r="2" spans="1:25" ht="26.25" customHeight="1" x14ac:dyDescent="0.25">
      <c r="A2" s="34" t="s">
        <v>20</v>
      </c>
      <c r="B2" s="293" t="s">
        <v>176</v>
      </c>
      <c r="C2" s="294"/>
      <c r="D2" s="294"/>
      <c r="E2" s="294"/>
      <c r="F2" s="294"/>
      <c r="G2" s="295"/>
      <c r="H2" s="296" t="s">
        <v>19</v>
      </c>
      <c r="I2" s="297"/>
      <c r="J2" s="293" t="s">
        <v>113</v>
      </c>
      <c r="K2" s="294"/>
      <c r="L2" s="294"/>
      <c r="M2" s="294"/>
      <c r="N2" s="294"/>
      <c r="O2" s="294"/>
      <c r="P2" s="294"/>
      <c r="Q2" s="294"/>
      <c r="R2" s="294"/>
      <c r="S2" s="294"/>
      <c r="T2" s="294"/>
      <c r="U2" s="294"/>
      <c r="V2" s="294"/>
      <c r="W2" s="294"/>
      <c r="X2" s="294"/>
      <c r="Y2" s="294"/>
    </row>
    <row r="3" spans="1:25" ht="26.25" customHeight="1" x14ac:dyDescent="0.25">
      <c r="A3" s="34" t="s">
        <v>168</v>
      </c>
      <c r="B3" s="293"/>
      <c r="C3" s="294"/>
      <c r="D3" s="294"/>
      <c r="E3" s="294"/>
      <c r="F3" s="294"/>
      <c r="G3" s="295"/>
      <c r="H3" s="38"/>
      <c r="I3" s="42" t="s">
        <v>166</v>
      </c>
      <c r="J3" s="293"/>
      <c r="K3" s="294"/>
      <c r="L3" s="294"/>
      <c r="M3" s="294"/>
      <c r="N3" s="294"/>
      <c r="O3" s="294"/>
      <c r="P3" s="294"/>
      <c r="Q3" s="294"/>
      <c r="R3" s="294"/>
      <c r="S3" s="294"/>
      <c r="T3" s="294"/>
      <c r="U3" s="294"/>
      <c r="V3" s="294"/>
      <c r="W3" s="294"/>
      <c r="X3" s="294"/>
      <c r="Y3" s="294"/>
    </row>
    <row r="4" spans="1:25" ht="27.75" customHeight="1" x14ac:dyDescent="0.25">
      <c r="A4" s="15" t="s">
        <v>39</v>
      </c>
      <c r="B4" s="293">
        <v>2022</v>
      </c>
      <c r="C4" s="294"/>
      <c r="D4" s="294"/>
      <c r="E4" s="294"/>
      <c r="F4" s="294"/>
      <c r="G4" s="295"/>
      <c r="H4" s="296" t="s">
        <v>40</v>
      </c>
      <c r="I4" s="297"/>
      <c r="J4" s="293" t="s">
        <v>180</v>
      </c>
      <c r="K4" s="294"/>
      <c r="L4" s="294"/>
      <c r="M4" s="294"/>
      <c r="N4" s="294"/>
      <c r="O4" s="294"/>
      <c r="P4" s="294"/>
      <c r="Q4" s="294"/>
      <c r="R4" s="294"/>
      <c r="S4" s="294"/>
      <c r="T4" s="294"/>
      <c r="U4" s="294"/>
      <c r="V4" s="294"/>
      <c r="W4" s="294"/>
      <c r="X4" s="294"/>
      <c r="Y4" s="294"/>
    </row>
    <row r="5" spans="1:25" ht="38.25" customHeight="1" x14ac:dyDescent="0.25">
      <c r="A5" s="15" t="s">
        <v>41</v>
      </c>
      <c r="B5" s="293" t="s">
        <v>54</v>
      </c>
      <c r="C5" s="294"/>
      <c r="D5" s="294"/>
      <c r="E5" s="294"/>
      <c r="F5" s="294"/>
      <c r="G5" s="295"/>
      <c r="H5" s="296" t="s">
        <v>42</v>
      </c>
      <c r="I5" s="297"/>
      <c r="J5" s="293" t="s">
        <v>56</v>
      </c>
      <c r="K5" s="294"/>
      <c r="L5" s="294"/>
      <c r="M5" s="294"/>
      <c r="N5" s="294"/>
      <c r="O5" s="294"/>
      <c r="P5" s="294"/>
      <c r="Q5" s="294"/>
      <c r="R5" s="294"/>
      <c r="S5" s="294"/>
      <c r="T5" s="294"/>
      <c r="U5" s="294"/>
      <c r="V5" s="294"/>
      <c r="W5" s="294"/>
      <c r="X5" s="294"/>
      <c r="Y5" s="294"/>
    </row>
    <row r="6" spans="1:25" ht="19.5" customHeight="1" thickBot="1" x14ac:dyDescent="0.3">
      <c r="A6" s="258" t="s">
        <v>167</v>
      </c>
      <c r="B6" s="258"/>
      <c r="C6" s="258"/>
      <c r="D6" s="258"/>
      <c r="E6" s="258"/>
      <c r="F6" s="258"/>
      <c r="G6" s="258"/>
      <c r="H6" s="258"/>
      <c r="I6" s="258"/>
      <c r="J6" s="258"/>
      <c r="K6" s="258"/>
      <c r="L6" s="258"/>
      <c r="M6" s="258"/>
      <c r="N6" s="258"/>
      <c r="O6" s="258"/>
      <c r="P6" s="258"/>
      <c r="Q6" s="258"/>
      <c r="R6" s="258"/>
      <c r="S6" s="258"/>
      <c r="T6" s="258"/>
      <c r="U6" s="258"/>
      <c r="V6" s="258"/>
      <c r="W6" s="258"/>
      <c r="X6" s="258"/>
      <c r="Y6" s="258"/>
    </row>
    <row r="7" spans="1:25" ht="15.75" thickBot="1" x14ac:dyDescent="0.3">
      <c r="A7" s="259" t="s">
        <v>53</v>
      </c>
      <c r="B7" s="260"/>
      <c r="C7" s="260"/>
      <c r="D7" s="260"/>
      <c r="E7" s="260"/>
      <c r="F7" s="260"/>
      <c r="G7" s="260"/>
      <c r="H7" s="35"/>
      <c r="I7" s="35"/>
      <c r="J7" s="35"/>
      <c r="K7" s="35"/>
      <c r="L7" s="261" t="s">
        <v>129</v>
      </c>
      <c r="M7" s="262"/>
      <c r="N7" s="262"/>
      <c r="O7" s="262"/>
      <c r="P7" s="262"/>
      <c r="Q7" s="262"/>
      <c r="R7" s="262"/>
      <c r="S7" s="262"/>
      <c r="T7" s="262"/>
      <c r="U7" s="262"/>
      <c r="V7" s="262"/>
      <c r="W7" s="262"/>
      <c r="X7" s="262"/>
      <c r="Y7" s="262"/>
    </row>
    <row r="8" spans="1:25" ht="18" customHeight="1" x14ac:dyDescent="0.25">
      <c r="A8" s="263" t="s">
        <v>163</v>
      </c>
      <c r="B8" s="264"/>
      <c r="C8" s="264" t="s">
        <v>9</v>
      </c>
      <c r="D8" s="271" t="s">
        <v>124</v>
      </c>
      <c r="E8" s="264" t="s">
        <v>162</v>
      </c>
      <c r="F8" s="274" t="s">
        <v>127</v>
      </c>
      <c r="G8" s="274" t="s">
        <v>128</v>
      </c>
      <c r="H8" s="278" t="s">
        <v>132</v>
      </c>
      <c r="I8" s="279"/>
      <c r="J8" s="278" t="s">
        <v>133</v>
      </c>
      <c r="K8" s="279"/>
      <c r="L8" s="255"/>
      <c r="M8" s="256"/>
      <c r="N8" s="256"/>
      <c r="O8" s="256"/>
      <c r="P8" s="16"/>
      <c r="Q8" s="16"/>
      <c r="R8" s="16"/>
      <c r="S8" s="286"/>
      <c r="T8" s="287"/>
      <c r="U8" s="287"/>
      <c r="V8" s="287"/>
      <c r="W8" s="287"/>
      <c r="X8" s="287"/>
      <c r="Y8" s="287"/>
    </row>
    <row r="9" spans="1:25" ht="18" customHeight="1" x14ac:dyDescent="0.25">
      <c r="A9" s="265"/>
      <c r="B9" s="266"/>
      <c r="C9" s="266"/>
      <c r="D9" s="272"/>
      <c r="E9" s="266"/>
      <c r="F9" s="275"/>
      <c r="G9" s="275"/>
      <c r="H9" s="280"/>
      <c r="I9" s="281"/>
      <c r="J9" s="280"/>
      <c r="K9" s="281"/>
      <c r="L9" s="288" t="s">
        <v>130</v>
      </c>
      <c r="M9" s="289"/>
      <c r="N9" s="289"/>
      <c r="O9" s="289"/>
      <c r="P9" s="289"/>
      <c r="Q9" s="289"/>
      <c r="R9" s="290"/>
      <c r="S9" s="291" t="s">
        <v>131</v>
      </c>
      <c r="T9" s="292"/>
      <c r="U9" s="292"/>
      <c r="V9" s="292"/>
      <c r="W9" s="292"/>
      <c r="X9" s="292"/>
      <c r="Y9" s="292"/>
    </row>
    <row r="10" spans="1:25" ht="28.5" customHeight="1" thickBot="1" x14ac:dyDescent="0.3">
      <c r="A10" s="267"/>
      <c r="B10" s="268"/>
      <c r="C10" s="268"/>
      <c r="D10" s="272"/>
      <c r="E10" s="268"/>
      <c r="F10" s="276"/>
      <c r="G10" s="276"/>
      <c r="H10" s="251" t="s">
        <v>125</v>
      </c>
      <c r="I10" s="253" t="s">
        <v>121</v>
      </c>
      <c r="J10" s="253" t="s">
        <v>125</v>
      </c>
      <c r="K10" s="253" t="s">
        <v>121</v>
      </c>
      <c r="L10" s="255" t="s">
        <v>13</v>
      </c>
      <c r="M10" s="256"/>
      <c r="N10" s="256"/>
      <c r="O10" s="256"/>
      <c r="P10" s="256"/>
      <c r="Q10" s="256"/>
      <c r="R10" s="257"/>
      <c r="S10" s="242" t="s">
        <v>13</v>
      </c>
      <c r="T10" s="243"/>
      <c r="U10" s="243"/>
      <c r="V10" s="243"/>
      <c r="W10" s="243"/>
      <c r="X10" s="243"/>
      <c r="Y10" s="243"/>
    </row>
    <row r="11" spans="1:25" ht="83.45" customHeight="1" thickBot="1" x14ac:dyDescent="0.3">
      <c r="A11" s="305"/>
      <c r="B11" s="270"/>
      <c r="C11" s="270"/>
      <c r="D11" s="273"/>
      <c r="E11" s="270"/>
      <c r="F11" s="277"/>
      <c r="G11" s="277"/>
      <c r="H11" s="252"/>
      <c r="I11" s="254"/>
      <c r="J11" s="254"/>
      <c r="K11" s="254"/>
      <c r="L11" s="17" t="s">
        <v>126</v>
      </c>
      <c r="M11" s="17" t="s">
        <v>122</v>
      </c>
      <c r="N11" s="18" t="s">
        <v>135</v>
      </c>
      <c r="O11" s="18" t="s">
        <v>134</v>
      </c>
      <c r="P11" s="19" t="s">
        <v>136</v>
      </c>
      <c r="Q11" s="19" t="s">
        <v>137</v>
      </c>
      <c r="R11" s="33" t="s">
        <v>120</v>
      </c>
      <c r="S11" s="31" t="s">
        <v>126</v>
      </c>
      <c r="T11" s="31" t="s">
        <v>122</v>
      </c>
      <c r="U11" s="31" t="s">
        <v>135</v>
      </c>
      <c r="V11" s="31" t="s">
        <v>134</v>
      </c>
      <c r="W11" s="32" t="s">
        <v>136</v>
      </c>
      <c r="X11" s="32" t="s">
        <v>137</v>
      </c>
      <c r="Y11" s="20" t="s">
        <v>120</v>
      </c>
    </row>
    <row r="12" spans="1:25" ht="105" x14ac:dyDescent="0.25">
      <c r="A12" s="303" t="s">
        <v>181</v>
      </c>
      <c r="B12" s="21" t="s">
        <v>0</v>
      </c>
      <c r="C12" s="21" t="s">
        <v>0</v>
      </c>
      <c r="D12" s="21" t="s">
        <v>139</v>
      </c>
      <c r="E12" s="66" t="s">
        <v>46</v>
      </c>
      <c r="F12" s="189">
        <v>0</v>
      </c>
      <c r="G12" s="189">
        <v>0</v>
      </c>
      <c r="H12" s="190">
        <v>420</v>
      </c>
      <c r="I12" s="191">
        <v>21130219166</v>
      </c>
      <c r="J12" s="192">
        <v>565</v>
      </c>
      <c r="K12" s="57">
        <v>29235679017</v>
      </c>
      <c r="L12" s="23">
        <v>552</v>
      </c>
      <c r="M12" s="56">
        <v>22552683225</v>
      </c>
      <c r="N12" s="11">
        <f>IFERROR((1-(L12/H12)),0)</f>
        <v>-0.31428571428571428</v>
      </c>
      <c r="O12" s="11">
        <f>IFERROR((1-(M12/I12)),0)</f>
        <v>-6.7318944863991037E-2</v>
      </c>
      <c r="P12" s="12">
        <f>IFERROR((N12/G12),0)</f>
        <v>0</v>
      </c>
      <c r="Q12" s="12">
        <f>IFERROR((O12/F12),0)</f>
        <v>0</v>
      </c>
      <c r="R12" s="193" t="s">
        <v>302</v>
      </c>
      <c r="S12" s="89">
        <v>733</v>
      </c>
      <c r="T12" s="56">
        <v>29235679017</v>
      </c>
      <c r="U12" s="9">
        <f>IFERROR((1-(S12/J12)),0)</f>
        <v>-0.29734513274336294</v>
      </c>
      <c r="V12" s="9">
        <f>IFERROR((1-(T12/K12)),0)</f>
        <v>0</v>
      </c>
      <c r="W12" s="10">
        <f>IFERROR((U12/G12),0)</f>
        <v>0</v>
      </c>
      <c r="X12" s="10">
        <f>IFERROR((V12/F12),0)</f>
        <v>0</v>
      </c>
      <c r="Y12" s="25"/>
    </row>
    <row r="13" spans="1:25" ht="50.25" customHeight="1" x14ac:dyDescent="0.25">
      <c r="A13" s="304"/>
      <c r="B13" s="26" t="s">
        <v>1</v>
      </c>
      <c r="C13" s="26" t="s">
        <v>141</v>
      </c>
      <c r="D13" s="26" t="s">
        <v>138</v>
      </c>
      <c r="E13" s="194" t="s">
        <v>45</v>
      </c>
      <c r="F13" s="151">
        <v>0.01</v>
      </c>
      <c r="G13" s="151">
        <v>0</v>
      </c>
      <c r="H13" s="58">
        <v>2013</v>
      </c>
      <c r="I13" s="191">
        <v>23986457</v>
      </c>
      <c r="J13" s="58">
        <v>3252</v>
      </c>
      <c r="K13" s="191">
        <v>64707175</v>
      </c>
      <c r="L13" s="59">
        <v>2324</v>
      </c>
      <c r="M13" s="191">
        <v>29413859</v>
      </c>
      <c r="N13" s="11">
        <f>IFERROR((1-(L13/H13)),0)</f>
        <v>-0.15449577744659715</v>
      </c>
      <c r="O13" s="11">
        <f t="shared" ref="O13:O33" si="0">IFERROR((1-(M13/I13)),0)</f>
        <v>-0.22626943195487348</v>
      </c>
      <c r="P13" s="12">
        <f t="shared" ref="P13:P33" si="1">IFERROR((N13/G13),0)</f>
        <v>0</v>
      </c>
      <c r="Q13" s="12">
        <f t="shared" ref="Q13:Q33" si="2">IFERROR((O13/F13),0)</f>
        <v>-22.626943195487346</v>
      </c>
      <c r="R13" s="193" t="s">
        <v>303</v>
      </c>
      <c r="S13" s="89">
        <v>3941</v>
      </c>
      <c r="T13" s="56">
        <v>77296375</v>
      </c>
      <c r="U13" s="9">
        <f>IFERROR((1-(S13/J13)),0)</f>
        <v>-0.21186961869618703</v>
      </c>
      <c r="V13" s="9">
        <f>IFERROR((1-(T13/K13)),0)</f>
        <v>-0.19455647692856326</v>
      </c>
      <c r="W13" s="10">
        <f>IFERROR((U13/G13),0)</f>
        <v>0</v>
      </c>
      <c r="X13" s="10">
        <f>IFERROR((V13/F13),0)</f>
        <v>-19.455647692856324</v>
      </c>
      <c r="Y13" s="195" t="s">
        <v>304</v>
      </c>
    </row>
    <row r="14" spans="1:25" ht="79.5" customHeight="1" x14ac:dyDescent="0.25">
      <c r="A14" s="302" t="s">
        <v>10</v>
      </c>
      <c r="B14" s="247" t="s">
        <v>2</v>
      </c>
      <c r="C14" s="26" t="s">
        <v>50</v>
      </c>
      <c r="D14" s="26" t="s">
        <v>305</v>
      </c>
      <c r="E14" s="194" t="s">
        <v>46</v>
      </c>
      <c r="F14" s="196">
        <v>0</v>
      </c>
      <c r="G14" s="196">
        <v>0</v>
      </c>
      <c r="H14" s="58">
        <v>0</v>
      </c>
      <c r="I14" s="191">
        <v>0</v>
      </c>
      <c r="J14" s="58">
        <v>0</v>
      </c>
      <c r="K14" s="58">
        <v>0</v>
      </c>
      <c r="L14" s="59">
        <v>0</v>
      </c>
      <c r="M14" s="60">
        <v>0</v>
      </c>
      <c r="N14" s="11">
        <f t="shared" ref="N14:N33" si="3">IFERROR((1-(L14/H14)),0)</f>
        <v>0</v>
      </c>
      <c r="O14" s="11">
        <f t="shared" si="0"/>
        <v>0</v>
      </c>
      <c r="P14" s="12">
        <f t="shared" si="1"/>
        <v>0</v>
      </c>
      <c r="Q14" s="12">
        <f t="shared" si="2"/>
        <v>0</v>
      </c>
      <c r="R14" s="193" t="s">
        <v>302</v>
      </c>
      <c r="S14" s="89"/>
      <c r="T14" s="56"/>
      <c r="U14" s="9">
        <f t="shared" ref="U14:V32" si="4">IFERROR((1-(S14/J14)),0)</f>
        <v>0</v>
      </c>
      <c r="V14" s="9">
        <f t="shared" si="4"/>
        <v>0</v>
      </c>
      <c r="W14" s="10">
        <f t="shared" ref="W14:W33" si="5">IFERROR((U14/G14),0)</f>
        <v>0</v>
      </c>
      <c r="X14" s="10">
        <f t="shared" ref="X14:X33" si="6">IFERROR((V14/F14),0)</f>
        <v>0</v>
      </c>
      <c r="Y14" s="25"/>
    </row>
    <row r="15" spans="1:25" ht="24.95" customHeight="1" x14ac:dyDescent="0.25">
      <c r="A15" s="302"/>
      <c r="B15" s="247"/>
      <c r="C15" s="26" t="s">
        <v>144</v>
      </c>
      <c r="D15" s="26" t="s">
        <v>142</v>
      </c>
      <c r="E15" s="194" t="s">
        <v>46</v>
      </c>
      <c r="F15" s="196">
        <v>0</v>
      </c>
      <c r="G15" s="196">
        <v>0</v>
      </c>
      <c r="H15" s="58">
        <v>0</v>
      </c>
      <c r="I15" s="191">
        <v>0</v>
      </c>
      <c r="J15" s="58"/>
      <c r="K15" s="58">
        <v>162015449</v>
      </c>
      <c r="L15" s="59"/>
      <c r="M15" s="60">
        <v>9017716</v>
      </c>
      <c r="N15" s="11">
        <f t="shared" si="3"/>
        <v>0</v>
      </c>
      <c r="O15" s="11">
        <f t="shared" si="0"/>
        <v>0</v>
      </c>
      <c r="P15" s="12">
        <f t="shared" si="1"/>
        <v>0</v>
      </c>
      <c r="Q15" s="12">
        <f t="shared" si="2"/>
        <v>0</v>
      </c>
      <c r="R15" s="193" t="s">
        <v>302</v>
      </c>
      <c r="S15" s="89"/>
      <c r="T15" s="56">
        <v>36669333</v>
      </c>
      <c r="U15" s="9">
        <f t="shared" si="4"/>
        <v>0</v>
      </c>
      <c r="V15" s="9">
        <f t="shared" si="4"/>
        <v>0.77366767659298963</v>
      </c>
      <c r="W15" s="10">
        <f t="shared" si="5"/>
        <v>0</v>
      </c>
      <c r="X15" s="10">
        <f t="shared" si="6"/>
        <v>0</v>
      </c>
      <c r="Y15" s="25"/>
    </row>
    <row r="16" spans="1:25" ht="105" x14ac:dyDescent="0.25">
      <c r="A16" s="302" t="s">
        <v>11</v>
      </c>
      <c r="B16" s="247" t="s">
        <v>3</v>
      </c>
      <c r="C16" s="26" t="s">
        <v>145</v>
      </c>
      <c r="D16" s="26" t="s">
        <v>146</v>
      </c>
      <c r="E16" s="194" t="s">
        <v>46</v>
      </c>
      <c r="F16" s="196">
        <v>0</v>
      </c>
      <c r="G16" s="196">
        <v>0</v>
      </c>
      <c r="H16" s="58">
        <v>7</v>
      </c>
      <c r="I16" s="191">
        <v>1139594</v>
      </c>
      <c r="J16" s="58">
        <v>7</v>
      </c>
      <c r="K16" s="58">
        <v>5154553</v>
      </c>
      <c r="L16" s="59">
        <v>7</v>
      </c>
      <c r="M16" s="60">
        <v>1687233</v>
      </c>
      <c r="N16" s="11">
        <f t="shared" si="3"/>
        <v>0</v>
      </c>
      <c r="O16" s="11">
        <f t="shared" si="0"/>
        <v>-0.48055623318480101</v>
      </c>
      <c r="P16" s="12">
        <f t="shared" si="1"/>
        <v>0</v>
      </c>
      <c r="Q16" s="12">
        <f t="shared" si="2"/>
        <v>0</v>
      </c>
      <c r="R16" s="193" t="s">
        <v>302</v>
      </c>
      <c r="S16" s="89"/>
      <c r="T16" s="56">
        <v>6598634</v>
      </c>
      <c r="U16" s="9">
        <f t="shared" si="4"/>
        <v>1</v>
      </c>
      <c r="V16" s="9">
        <f t="shared" si="4"/>
        <v>-0.28015639765465594</v>
      </c>
      <c r="W16" s="10">
        <f t="shared" si="5"/>
        <v>0</v>
      </c>
      <c r="X16" s="10">
        <f t="shared" si="6"/>
        <v>0</v>
      </c>
      <c r="Y16" s="25"/>
    </row>
    <row r="17" spans="1:25" ht="48" customHeight="1" x14ac:dyDescent="0.25">
      <c r="A17" s="302"/>
      <c r="B17" s="247"/>
      <c r="C17" s="26" t="s">
        <v>143</v>
      </c>
      <c r="D17" s="26" t="s">
        <v>140</v>
      </c>
      <c r="E17" s="194" t="s">
        <v>46</v>
      </c>
      <c r="F17" s="196">
        <v>0</v>
      </c>
      <c r="G17" s="196">
        <v>0</v>
      </c>
      <c r="H17" s="58">
        <v>7</v>
      </c>
      <c r="I17" s="191">
        <v>7894971</v>
      </c>
      <c r="J17" s="58">
        <v>7</v>
      </c>
      <c r="K17" s="191">
        <v>7894971</v>
      </c>
      <c r="L17" s="59">
        <v>2</v>
      </c>
      <c r="M17" s="60">
        <v>2781744</v>
      </c>
      <c r="N17" s="11">
        <f t="shared" si="3"/>
        <v>0.7142857142857143</v>
      </c>
      <c r="O17" s="11">
        <f t="shared" si="0"/>
        <v>0.647656210516796</v>
      </c>
      <c r="P17" s="12">
        <f t="shared" si="1"/>
        <v>0</v>
      </c>
      <c r="Q17" s="12">
        <f t="shared" si="2"/>
        <v>0</v>
      </c>
      <c r="R17" s="193" t="s">
        <v>302</v>
      </c>
      <c r="S17" s="59">
        <v>2</v>
      </c>
      <c r="T17" s="60">
        <v>2781744</v>
      </c>
      <c r="U17" s="9">
        <f t="shared" si="4"/>
        <v>0.7142857142857143</v>
      </c>
      <c r="V17" s="9">
        <f t="shared" si="4"/>
        <v>0.647656210516796</v>
      </c>
      <c r="W17" s="10">
        <f t="shared" si="5"/>
        <v>0</v>
      </c>
      <c r="X17" s="10">
        <f t="shared" si="6"/>
        <v>0</v>
      </c>
      <c r="Y17" s="25"/>
    </row>
    <row r="18" spans="1:25" ht="105" x14ac:dyDescent="0.25">
      <c r="A18" s="302"/>
      <c r="B18" s="26" t="s">
        <v>4</v>
      </c>
      <c r="C18" s="26" t="s">
        <v>147</v>
      </c>
      <c r="D18" s="26" t="s">
        <v>146</v>
      </c>
      <c r="E18" s="194" t="s">
        <v>45</v>
      </c>
      <c r="F18" s="196">
        <v>0.03</v>
      </c>
      <c r="G18" s="196">
        <v>0</v>
      </c>
      <c r="H18" s="58">
        <v>2</v>
      </c>
      <c r="I18" s="197">
        <v>13089586</v>
      </c>
      <c r="J18" s="58">
        <v>2</v>
      </c>
      <c r="K18" s="197">
        <v>30650189</v>
      </c>
      <c r="L18" s="59">
        <v>2</v>
      </c>
      <c r="M18" s="60">
        <v>7529463</v>
      </c>
      <c r="N18" s="11">
        <f t="shared" si="3"/>
        <v>0</v>
      </c>
      <c r="O18" s="11">
        <f t="shared" si="0"/>
        <v>0.4247745497833163</v>
      </c>
      <c r="P18" s="12">
        <f t="shared" si="1"/>
        <v>0</v>
      </c>
      <c r="Q18" s="12">
        <f t="shared" si="2"/>
        <v>14.159151659443877</v>
      </c>
      <c r="R18" s="193" t="s">
        <v>306</v>
      </c>
      <c r="S18" s="89">
        <v>2</v>
      </c>
      <c r="T18" s="56">
        <v>27327583</v>
      </c>
      <c r="U18" s="9">
        <f t="shared" si="4"/>
        <v>0</v>
      </c>
      <c r="V18" s="9">
        <f>IFERROR((1-(T18/K18)),0)</f>
        <v>0.10840409499595582</v>
      </c>
      <c r="W18" s="10">
        <f t="shared" si="5"/>
        <v>0</v>
      </c>
      <c r="X18" s="10">
        <f>IFERROR((V18/F18),0)</f>
        <v>3.6134698331985278</v>
      </c>
      <c r="Y18" s="137"/>
    </row>
    <row r="19" spans="1:25" ht="105" x14ac:dyDescent="0.25">
      <c r="A19" s="302"/>
      <c r="B19" s="247" t="s">
        <v>5</v>
      </c>
      <c r="C19" s="26" t="s">
        <v>148</v>
      </c>
      <c r="D19" s="26" t="s">
        <v>142</v>
      </c>
      <c r="E19" s="194" t="s">
        <v>46</v>
      </c>
      <c r="F19" s="196">
        <v>0</v>
      </c>
      <c r="G19" s="196">
        <v>0</v>
      </c>
      <c r="H19" s="58">
        <v>0</v>
      </c>
      <c r="I19" s="191">
        <v>0</v>
      </c>
      <c r="J19" s="58"/>
      <c r="K19" s="58"/>
      <c r="L19" s="59">
        <v>11</v>
      </c>
      <c r="M19" s="60">
        <v>262528662</v>
      </c>
      <c r="N19" s="11">
        <f t="shared" si="3"/>
        <v>0</v>
      </c>
      <c r="O19" s="11">
        <f t="shared" si="0"/>
        <v>0</v>
      </c>
      <c r="P19" s="12">
        <f t="shared" si="1"/>
        <v>0</v>
      </c>
      <c r="Q19" s="12">
        <f t="shared" si="2"/>
        <v>0</v>
      </c>
      <c r="R19" s="193" t="s">
        <v>302</v>
      </c>
      <c r="S19" s="89">
        <v>11</v>
      </c>
      <c r="T19" s="56">
        <v>375323654</v>
      </c>
      <c r="U19" s="9">
        <f t="shared" si="4"/>
        <v>0</v>
      </c>
      <c r="V19" s="9">
        <f t="shared" si="4"/>
        <v>0</v>
      </c>
      <c r="W19" s="10">
        <f t="shared" si="5"/>
        <v>0</v>
      </c>
      <c r="X19" s="10">
        <f t="shared" si="6"/>
        <v>0</v>
      </c>
      <c r="Y19" s="25"/>
    </row>
    <row r="20" spans="1:25" ht="105" x14ac:dyDescent="0.25">
      <c r="A20" s="302"/>
      <c r="B20" s="247"/>
      <c r="C20" s="26" t="s">
        <v>149</v>
      </c>
      <c r="D20" s="26" t="s">
        <v>150</v>
      </c>
      <c r="E20" s="194" t="s">
        <v>46</v>
      </c>
      <c r="F20" s="196">
        <v>0</v>
      </c>
      <c r="G20" s="196">
        <v>0</v>
      </c>
      <c r="H20" s="58">
        <v>8</v>
      </c>
      <c r="I20" s="191">
        <v>0</v>
      </c>
      <c r="J20" s="58"/>
      <c r="K20" s="58"/>
      <c r="L20" s="59">
        <v>8</v>
      </c>
      <c r="M20" s="60">
        <v>0</v>
      </c>
      <c r="N20" s="11">
        <f t="shared" si="3"/>
        <v>0</v>
      </c>
      <c r="O20" s="11">
        <f t="shared" si="0"/>
        <v>0</v>
      </c>
      <c r="P20" s="12">
        <f t="shared" si="1"/>
        <v>0</v>
      </c>
      <c r="Q20" s="12">
        <f t="shared" si="2"/>
        <v>0</v>
      </c>
      <c r="R20" s="193" t="s">
        <v>302</v>
      </c>
      <c r="S20" s="89">
        <v>8</v>
      </c>
      <c r="T20" s="56">
        <v>0</v>
      </c>
      <c r="U20" s="9">
        <f t="shared" si="4"/>
        <v>0</v>
      </c>
      <c r="V20" s="9">
        <f t="shared" si="4"/>
        <v>0</v>
      </c>
      <c r="W20" s="10">
        <f t="shared" si="5"/>
        <v>0</v>
      </c>
      <c r="X20" s="10">
        <f t="shared" si="6"/>
        <v>0</v>
      </c>
      <c r="Y20" s="25"/>
    </row>
    <row r="21" spans="1:25" ht="40.5" customHeight="1" x14ac:dyDescent="0.25">
      <c r="A21" s="302"/>
      <c r="B21" s="247"/>
      <c r="C21" s="26" t="s">
        <v>51</v>
      </c>
      <c r="D21" s="26" t="s">
        <v>142</v>
      </c>
      <c r="E21" s="194" t="s">
        <v>46</v>
      </c>
      <c r="F21" s="196">
        <v>0</v>
      </c>
      <c r="G21" s="196">
        <v>0</v>
      </c>
      <c r="H21" s="58">
        <v>0</v>
      </c>
      <c r="I21" s="191">
        <v>0</v>
      </c>
      <c r="J21" s="58">
        <v>0</v>
      </c>
      <c r="K21" s="58">
        <v>10129059</v>
      </c>
      <c r="L21" s="59">
        <v>8</v>
      </c>
      <c r="M21" s="60">
        <v>0</v>
      </c>
      <c r="N21" s="11">
        <f t="shared" si="3"/>
        <v>0</v>
      </c>
      <c r="O21" s="11">
        <f t="shared" si="0"/>
        <v>0</v>
      </c>
      <c r="P21" s="12">
        <f t="shared" si="1"/>
        <v>0</v>
      </c>
      <c r="Q21" s="12">
        <f t="shared" si="2"/>
        <v>0</v>
      </c>
      <c r="R21" s="193" t="s">
        <v>302</v>
      </c>
      <c r="S21" s="89">
        <v>8</v>
      </c>
      <c r="T21" s="56">
        <v>0</v>
      </c>
      <c r="U21" s="9">
        <f t="shared" si="4"/>
        <v>0</v>
      </c>
      <c r="V21" s="9">
        <f t="shared" si="4"/>
        <v>1</v>
      </c>
      <c r="W21" s="10">
        <f t="shared" si="5"/>
        <v>0</v>
      </c>
      <c r="X21" s="10">
        <f t="shared" si="6"/>
        <v>0</v>
      </c>
      <c r="Y21" s="25"/>
    </row>
    <row r="22" spans="1:25" ht="63.75" customHeight="1" x14ac:dyDescent="0.25">
      <c r="A22" s="302"/>
      <c r="B22" s="247"/>
      <c r="C22" s="26" t="s">
        <v>52</v>
      </c>
      <c r="D22" s="26" t="s">
        <v>152</v>
      </c>
      <c r="E22" s="194" t="s">
        <v>46</v>
      </c>
      <c r="F22" s="196">
        <v>0</v>
      </c>
      <c r="G22" s="196">
        <v>0</v>
      </c>
      <c r="H22" s="58"/>
      <c r="I22" s="191"/>
      <c r="J22" s="58"/>
      <c r="K22" s="58"/>
      <c r="L22" s="59">
        <v>2685</v>
      </c>
      <c r="M22" s="60">
        <v>24112475</v>
      </c>
      <c r="N22" s="11">
        <f t="shared" si="3"/>
        <v>0</v>
      </c>
      <c r="O22" s="11">
        <f t="shared" si="0"/>
        <v>0</v>
      </c>
      <c r="P22" s="12">
        <f t="shared" si="1"/>
        <v>0</v>
      </c>
      <c r="Q22" s="12">
        <f t="shared" si="2"/>
        <v>0</v>
      </c>
      <c r="R22" s="193" t="s">
        <v>302</v>
      </c>
      <c r="S22" s="89">
        <v>2430</v>
      </c>
      <c r="T22" s="56">
        <v>23127231</v>
      </c>
      <c r="U22" s="9">
        <f t="shared" si="4"/>
        <v>0</v>
      </c>
      <c r="V22" s="9">
        <f t="shared" si="4"/>
        <v>0</v>
      </c>
      <c r="W22" s="10">
        <f t="shared" si="5"/>
        <v>0</v>
      </c>
      <c r="X22" s="10">
        <f t="shared" si="6"/>
        <v>0</v>
      </c>
      <c r="Y22" s="25"/>
    </row>
    <row r="23" spans="1:25" ht="36.75" customHeight="1" x14ac:dyDescent="0.25">
      <c r="A23" s="302"/>
      <c r="B23" s="248" t="s">
        <v>6</v>
      </c>
      <c r="C23" s="26" t="s">
        <v>153</v>
      </c>
      <c r="D23" s="26" t="s">
        <v>155</v>
      </c>
      <c r="E23" s="194" t="s">
        <v>46</v>
      </c>
      <c r="F23" s="196">
        <v>0</v>
      </c>
      <c r="G23" s="196">
        <v>0</v>
      </c>
      <c r="H23" s="58">
        <v>0</v>
      </c>
      <c r="I23" s="191">
        <v>1817052</v>
      </c>
      <c r="J23" s="58">
        <v>0</v>
      </c>
      <c r="K23" s="191">
        <v>1817052</v>
      </c>
      <c r="L23" s="59">
        <v>0</v>
      </c>
      <c r="M23" s="60">
        <v>3856600</v>
      </c>
      <c r="N23" s="11">
        <f>IFERROR((1-(L23/#REF!)),0)</f>
        <v>0</v>
      </c>
      <c r="O23" s="11">
        <f>IFERROR((1-(M23/#REF!)),0)</f>
        <v>0</v>
      </c>
      <c r="P23" s="12">
        <f t="shared" si="1"/>
        <v>0</v>
      </c>
      <c r="Q23" s="12">
        <f t="shared" si="2"/>
        <v>0</v>
      </c>
      <c r="R23" s="193" t="s">
        <v>302</v>
      </c>
      <c r="S23" s="89">
        <v>0</v>
      </c>
      <c r="T23" s="60">
        <v>3856600</v>
      </c>
      <c r="U23" s="9">
        <f t="shared" si="4"/>
        <v>0</v>
      </c>
      <c r="V23" s="9">
        <f t="shared" si="4"/>
        <v>-1.1224488897400846</v>
      </c>
      <c r="W23" s="10">
        <f t="shared" si="5"/>
        <v>0</v>
      </c>
      <c r="X23" s="10">
        <f t="shared" si="6"/>
        <v>0</v>
      </c>
      <c r="Y23" s="25"/>
    </row>
    <row r="24" spans="1:25" ht="54" customHeight="1" x14ac:dyDescent="0.25">
      <c r="A24" s="302"/>
      <c r="B24" s="249"/>
      <c r="C24" s="26" t="s">
        <v>154</v>
      </c>
      <c r="D24" s="26" t="s">
        <v>156</v>
      </c>
      <c r="E24" s="194" t="s">
        <v>46</v>
      </c>
      <c r="F24" s="196">
        <v>0</v>
      </c>
      <c r="G24" s="196">
        <v>0</v>
      </c>
      <c r="H24" s="58">
        <v>0</v>
      </c>
      <c r="I24" s="191">
        <v>0</v>
      </c>
      <c r="J24" s="58"/>
      <c r="K24" s="58"/>
      <c r="L24" s="59">
        <v>0</v>
      </c>
      <c r="M24" s="60">
        <v>0</v>
      </c>
      <c r="N24" s="11">
        <f t="shared" si="3"/>
        <v>0</v>
      </c>
      <c r="O24" s="11">
        <f t="shared" si="0"/>
        <v>0</v>
      </c>
      <c r="P24" s="12">
        <f t="shared" si="1"/>
        <v>0</v>
      </c>
      <c r="Q24" s="12">
        <f t="shared" si="2"/>
        <v>0</v>
      </c>
      <c r="R24" s="193" t="s">
        <v>302</v>
      </c>
      <c r="S24" s="89"/>
      <c r="T24" s="56"/>
      <c r="U24" s="9">
        <f t="shared" si="4"/>
        <v>0</v>
      </c>
      <c r="V24" s="9">
        <f t="shared" si="4"/>
        <v>0</v>
      </c>
      <c r="W24" s="10">
        <f t="shared" si="5"/>
        <v>0</v>
      </c>
      <c r="X24" s="10">
        <f t="shared" si="6"/>
        <v>0</v>
      </c>
      <c r="Y24" s="25"/>
    </row>
    <row r="25" spans="1:25" ht="135" x14ac:dyDescent="0.25">
      <c r="A25" s="302"/>
      <c r="B25" s="239" t="s">
        <v>58</v>
      </c>
      <c r="C25" s="26" t="s">
        <v>49</v>
      </c>
      <c r="D25" s="26" t="s">
        <v>142</v>
      </c>
      <c r="E25" s="194" t="s">
        <v>46</v>
      </c>
      <c r="F25" s="196">
        <v>0</v>
      </c>
      <c r="G25" s="196">
        <v>0</v>
      </c>
      <c r="H25" s="198"/>
      <c r="I25" s="198"/>
      <c r="J25" s="58">
        <v>0</v>
      </c>
      <c r="K25" s="58">
        <v>0</v>
      </c>
      <c r="L25" s="59">
        <v>0</v>
      </c>
      <c r="M25" s="60">
        <v>0</v>
      </c>
      <c r="N25" s="11">
        <f>IFERROR((1-(L25/H23)),0)</f>
        <v>0</v>
      </c>
      <c r="O25" s="11">
        <f>IFERROR((1-(M25/I23)),0)</f>
        <v>1</v>
      </c>
      <c r="P25" s="12">
        <f t="shared" si="1"/>
        <v>0</v>
      </c>
      <c r="Q25" s="12">
        <f t="shared" si="2"/>
        <v>0</v>
      </c>
      <c r="R25" s="193" t="s">
        <v>307</v>
      </c>
      <c r="S25" s="89">
        <v>0</v>
      </c>
      <c r="T25" s="56">
        <v>3856600</v>
      </c>
      <c r="U25" s="9">
        <f t="shared" si="4"/>
        <v>0</v>
      </c>
      <c r="V25" s="9">
        <f t="shared" si="4"/>
        <v>0</v>
      </c>
      <c r="W25" s="10">
        <f t="shared" si="5"/>
        <v>0</v>
      </c>
      <c r="X25" s="10">
        <f t="shared" si="6"/>
        <v>0</v>
      </c>
      <c r="Y25" s="25"/>
    </row>
    <row r="26" spans="1:25" ht="68.25" customHeight="1" x14ac:dyDescent="0.25">
      <c r="A26" s="302"/>
      <c r="B26" s="250"/>
      <c r="C26" s="26" t="s">
        <v>48</v>
      </c>
      <c r="D26" s="26" t="s">
        <v>142</v>
      </c>
      <c r="E26" s="194" t="s">
        <v>46</v>
      </c>
      <c r="F26" s="196">
        <v>0</v>
      </c>
      <c r="G26" s="196">
        <v>0</v>
      </c>
      <c r="H26" s="58">
        <v>0</v>
      </c>
      <c r="I26" s="191">
        <v>0</v>
      </c>
      <c r="J26" s="58">
        <v>0</v>
      </c>
      <c r="K26" s="58">
        <v>0</v>
      </c>
      <c r="L26" s="59">
        <v>0</v>
      </c>
      <c r="M26" s="60">
        <v>0</v>
      </c>
      <c r="N26" s="11">
        <f t="shared" si="3"/>
        <v>0</v>
      </c>
      <c r="O26" s="11">
        <f t="shared" si="0"/>
        <v>0</v>
      </c>
      <c r="P26" s="12">
        <f t="shared" si="1"/>
        <v>0</v>
      </c>
      <c r="Q26" s="12">
        <f t="shared" si="2"/>
        <v>0</v>
      </c>
      <c r="R26" s="193" t="s">
        <v>307</v>
      </c>
      <c r="S26" s="89"/>
      <c r="T26" s="56"/>
      <c r="U26" s="9">
        <f t="shared" si="4"/>
        <v>0</v>
      </c>
      <c r="V26" s="9">
        <f t="shared" si="4"/>
        <v>0</v>
      </c>
      <c r="W26" s="10">
        <f t="shared" si="5"/>
        <v>0</v>
      </c>
      <c r="X26" s="10">
        <f t="shared" si="6"/>
        <v>0</v>
      </c>
      <c r="Y26" s="25"/>
    </row>
    <row r="27" spans="1:25" ht="105" x14ac:dyDescent="0.25">
      <c r="A27" s="302"/>
      <c r="B27" s="239" t="s">
        <v>59</v>
      </c>
      <c r="C27" s="26" t="s">
        <v>47</v>
      </c>
      <c r="D27" s="26" t="s">
        <v>157</v>
      </c>
      <c r="E27" s="194" t="s">
        <v>46</v>
      </c>
      <c r="F27" s="196">
        <v>0</v>
      </c>
      <c r="G27" s="196">
        <v>0</v>
      </c>
      <c r="H27" s="58">
        <v>0</v>
      </c>
      <c r="I27" s="191">
        <v>0</v>
      </c>
      <c r="J27" s="58">
        <v>0</v>
      </c>
      <c r="K27" s="58">
        <v>0</v>
      </c>
      <c r="L27" s="59">
        <v>0</v>
      </c>
      <c r="M27" s="60">
        <v>0</v>
      </c>
      <c r="N27" s="11">
        <f t="shared" si="3"/>
        <v>0</v>
      </c>
      <c r="O27" s="11">
        <f t="shared" si="0"/>
        <v>0</v>
      </c>
      <c r="P27" s="12">
        <f t="shared" si="1"/>
        <v>0</v>
      </c>
      <c r="Q27" s="12">
        <f t="shared" si="2"/>
        <v>0</v>
      </c>
      <c r="R27" s="193" t="s">
        <v>302</v>
      </c>
      <c r="S27" s="89">
        <v>0</v>
      </c>
      <c r="T27" s="56">
        <v>0</v>
      </c>
      <c r="U27" s="9">
        <f t="shared" si="4"/>
        <v>0</v>
      </c>
      <c r="V27" s="9">
        <f t="shared" si="4"/>
        <v>0</v>
      </c>
      <c r="W27" s="10">
        <f t="shared" si="5"/>
        <v>0</v>
      </c>
      <c r="X27" s="10">
        <f t="shared" si="6"/>
        <v>0</v>
      </c>
      <c r="Y27" s="25"/>
    </row>
    <row r="28" spans="1:25" ht="105" x14ac:dyDescent="0.25">
      <c r="A28" s="302"/>
      <c r="B28" s="250"/>
      <c r="C28" s="26" t="s">
        <v>14</v>
      </c>
      <c r="D28" s="26" t="s">
        <v>157</v>
      </c>
      <c r="E28" s="194" t="s">
        <v>46</v>
      </c>
      <c r="F28" s="196">
        <v>0</v>
      </c>
      <c r="G28" s="196">
        <v>0</v>
      </c>
      <c r="H28" s="58">
        <v>0</v>
      </c>
      <c r="I28" s="191">
        <v>0</v>
      </c>
      <c r="J28" s="58">
        <v>0</v>
      </c>
      <c r="K28" s="58">
        <v>0</v>
      </c>
      <c r="L28" s="59">
        <v>0</v>
      </c>
      <c r="M28" s="60">
        <v>0</v>
      </c>
      <c r="N28" s="11">
        <f t="shared" si="3"/>
        <v>0</v>
      </c>
      <c r="O28" s="11">
        <f t="shared" si="0"/>
        <v>0</v>
      </c>
      <c r="P28" s="12">
        <f t="shared" si="1"/>
        <v>0</v>
      </c>
      <c r="Q28" s="12">
        <f t="shared" si="2"/>
        <v>0</v>
      </c>
      <c r="R28" s="193" t="s">
        <v>302</v>
      </c>
      <c r="S28" s="89">
        <v>0</v>
      </c>
      <c r="T28" s="56">
        <v>0</v>
      </c>
      <c r="U28" s="9">
        <f t="shared" si="4"/>
        <v>0</v>
      </c>
      <c r="V28" s="9">
        <f t="shared" si="4"/>
        <v>0</v>
      </c>
      <c r="W28" s="10">
        <f t="shared" si="5"/>
        <v>0</v>
      </c>
      <c r="X28" s="10">
        <f t="shared" si="6"/>
        <v>0</v>
      </c>
      <c r="Y28" s="25"/>
    </row>
    <row r="29" spans="1:25" ht="94.5" customHeight="1" x14ac:dyDescent="0.25">
      <c r="A29" s="302"/>
      <c r="B29" s="26" t="s">
        <v>7</v>
      </c>
      <c r="C29" s="26" t="s">
        <v>158</v>
      </c>
      <c r="D29" s="26" t="s">
        <v>159</v>
      </c>
      <c r="E29" s="194" t="s">
        <v>46</v>
      </c>
      <c r="F29" s="196">
        <v>0</v>
      </c>
      <c r="G29" s="196">
        <v>0</v>
      </c>
      <c r="H29" s="58">
        <v>0</v>
      </c>
      <c r="I29" s="191">
        <v>0</v>
      </c>
      <c r="J29" s="58">
        <v>0</v>
      </c>
      <c r="K29" s="58">
        <v>0</v>
      </c>
      <c r="L29" s="59">
        <v>0</v>
      </c>
      <c r="M29" s="60">
        <v>0</v>
      </c>
      <c r="N29" s="11">
        <f t="shared" si="3"/>
        <v>0</v>
      </c>
      <c r="O29" s="11">
        <f t="shared" si="0"/>
        <v>0</v>
      </c>
      <c r="P29" s="12">
        <f t="shared" si="1"/>
        <v>0</v>
      </c>
      <c r="Q29" s="12">
        <f t="shared" si="2"/>
        <v>0</v>
      </c>
      <c r="R29" s="193" t="s">
        <v>302</v>
      </c>
      <c r="S29" s="89"/>
      <c r="T29" s="56">
        <v>93718640</v>
      </c>
      <c r="U29" s="9">
        <f t="shared" si="4"/>
        <v>0</v>
      </c>
      <c r="V29" s="9">
        <f t="shared" si="4"/>
        <v>0</v>
      </c>
      <c r="W29" s="10">
        <f t="shared" si="5"/>
        <v>0</v>
      </c>
      <c r="X29" s="10">
        <f t="shared" si="6"/>
        <v>0</v>
      </c>
      <c r="Y29" s="25"/>
    </row>
    <row r="30" spans="1:25" ht="105" x14ac:dyDescent="0.25">
      <c r="A30" s="299" t="s">
        <v>12</v>
      </c>
      <c r="B30" s="239" t="s">
        <v>8</v>
      </c>
      <c r="C30" s="27" t="s">
        <v>15</v>
      </c>
      <c r="D30" s="27" t="s">
        <v>160</v>
      </c>
      <c r="E30" s="194" t="s">
        <v>46</v>
      </c>
      <c r="F30" s="196">
        <v>0</v>
      </c>
      <c r="G30" s="196">
        <v>0</v>
      </c>
      <c r="H30" s="62">
        <v>0</v>
      </c>
      <c r="I30" s="191">
        <v>10309279</v>
      </c>
      <c r="J30" s="62"/>
      <c r="K30" s="62">
        <v>26725743</v>
      </c>
      <c r="L30" s="59">
        <v>0</v>
      </c>
      <c r="M30" s="60">
        <v>19859679</v>
      </c>
      <c r="N30" s="11">
        <f t="shared" si="3"/>
        <v>0</v>
      </c>
      <c r="O30" s="11">
        <f t="shared" si="0"/>
        <v>-0.92638874163750917</v>
      </c>
      <c r="P30" s="12">
        <f t="shared" si="1"/>
        <v>0</v>
      </c>
      <c r="Q30" s="12">
        <f t="shared" si="2"/>
        <v>0</v>
      </c>
      <c r="R30" s="193" t="s">
        <v>302</v>
      </c>
      <c r="S30" s="62">
        <v>6686</v>
      </c>
      <c r="T30" s="62">
        <v>44264289</v>
      </c>
      <c r="U30" s="9">
        <f t="shared" si="4"/>
        <v>0</v>
      </c>
      <c r="V30" s="9">
        <f t="shared" si="4"/>
        <v>-0.65624166183144084</v>
      </c>
      <c r="W30" s="10">
        <f t="shared" si="5"/>
        <v>0</v>
      </c>
      <c r="X30" s="10">
        <f t="shared" si="6"/>
        <v>0</v>
      </c>
      <c r="Y30" s="25"/>
    </row>
    <row r="31" spans="1:25" ht="105" x14ac:dyDescent="0.25">
      <c r="A31" s="300"/>
      <c r="B31" s="240"/>
      <c r="C31" s="27" t="s">
        <v>16</v>
      </c>
      <c r="D31" s="27" t="s">
        <v>160</v>
      </c>
      <c r="E31" s="194" t="s">
        <v>46</v>
      </c>
      <c r="F31" s="196">
        <v>0</v>
      </c>
      <c r="G31" s="196">
        <v>0</v>
      </c>
      <c r="H31" s="62">
        <v>0</v>
      </c>
      <c r="I31" s="191">
        <v>17110</v>
      </c>
      <c r="J31" s="62">
        <v>0</v>
      </c>
      <c r="K31" s="62">
        <v>76520</v>
      </c>
      <c r="L31" s="59">
        <v>0</v>
      </c>
      <c r="M31" s="60">
        <v>0</v>
      </c>
      <c r="N31" s="11">
        <f t="shared" si="3"/>
        <v>0</v>
      </c>
      <c r="O31" s="11">
        <f t="shared" si="0"/>
        <v>1</v>
      </c>
      <c r="P31" s="12">
        <f t="shared" si="1"/>
        <v>0</v>
      </c>
      <c r="Q31" s="12">
        <f t="shared" si="2"/>
        <v>0</v>
      </c>
      <c r="R31" s="193" t="s">
        <v>302</v>
      </c>
      <c r="S31" s="89">
        <v>0</v>
      </c>
      <c r="T31" s="56">
        <v>1052980</v>
      </c>
      <c r="U31" s="9">
        <f t="shared" si="4"/>
        <v>0</v>
      </c>
      <c r="V31" s="9">
        <f t="shared" si="4"/>
        <v>-12.760846837428124</v>
      </c>
      <c r="W31" s="10">
        <f t="shared" si="5"/>
        <v>0</v>
      </c>
      <c r="X31" s="10">
        <f t="shared" si="6"/>
        <v>0</v>
      </c>
      <c r="Y31" s="25"/>
    </row>
    <row r="32" spans="1:25" ht="105" x14ac:dyDescent="0.25">
      <c r="A32" s="306"/>
      <c r="B32" s="240"/>
      <c r="C32" s="27" t="s">
        <v>17</v>
      </c>
      <c r="D32" s="27" t="s">
        <v>161</v>
      </c>
      <c r="E32" s="65" t="s">
        <v>46</v>
      </c>
      <c r="F32" s="199">
        <v>0</v>
      </c>
      <c r="G32" s="199">
        <v>0</v>
      </c>
      <c r="H32" s="62">
        <v>264</v>
      </c>
      <c r="I32" s="200">
        <v>47060816</v>
      </c>
      <c r="J32" s="62">
        <v>571</v>
      </c>
      <c r="K32" s="62">
        <v>116359706</v>
      </c>
      <c r="L32" s="201">
        <v>571</v>
      </c>
      <c r="M32" s="202">
        <v>56456549</v>
      </c>
      <c r="N32" s="203">
        <f t="shared" si="3"/>
        <v>-1.1628787878787881</v>
      </c>
      <c r="O32" s="203">
        <f t="shared" si="0"/>
        <v>-0.19965087303203588</v>
      </c>
      <c r="P32" s="204">
        <f t="shared" si="1"/>
        <v>0</v>
      </c>
      <c r="Q32" s="204">
        <f t="shared" si="2"/>
        <v>0</v>
      </c>
      <c r="R32" s="193" t="s">
        <v>302</v>
      </c>
      <c r="S32" s="205"/>
      <c r="T32" s="206">
        <v>129653549</v>
      </c>
      <c r="U32" s="207">
        <f t="shared" si="4"/>
        <v>1</v>
      </c>
      <c r="V32" s="207">
        <f t="shared" si="4"/>
        <v>-0.11424782217995633</v>
      </c>
      <c r="W32" s="208">
        <f t="shared" si="5"/>
        <v>0</v>
      </c>
      <c r="X32" s="208">
        <f t="shared" si="6"/>
        <v>0</v>
      </c>
      <c r="Y32" s="209"/>
    </row>
    <row r="33" spans="1:25" ht="45.6" customHeight="1" x14ac:dyDescent="0.25">
      <c r="A33" s="210" t="s">
        <v>308</v>
      </c>
      <c r="B33" s="211" t="s">
        <v>309</v>
      </c>
      <c r="C33" s="211" t="s">
        <v>308</v>
      </c>
      <c r="D33" s="212" t="s">
        <v>310</v>
      </c>
      <c r="E33" s="213" t="s">
        <v>46</v>
      </c>
      <c r="F33" s="199">
        <v>0.1</v>
      </c>
      <c r="G33" s="214">
        <v>0</v>
      </c>
      <c r="H33" s="215">
        <v>0</v>
      </c>
      <c r="I33" s="216">
        <v>220399342</v>
      </c>
      <c r="J33" s="217"/>
      <c r="K33" s="215">
        <v>316345441</v>
      </c>
      <c r="L33" s="215">
        <v>0</v>
      </c>
      <c r="M33" s="218">
        <v>63348974</v>
      </c>
      <c r="N33" s="203">
        <f t="shared" si="3"/>
        <v>0</v>
      </c>
      <c r="O33" s="203">
        <f t="shared" si="0"/>
        <v>0.71257185513738963</v>
      </c>
      <c r="P33" s="204">
        <f t="shared" si="1"/>
        <v>0</v>
      </c>
      <c r="Q33" s="204">
        <f t="shared" si="2"/>
        <v>7.1257185513738959</v>
      </c>
      <c r="R33" s="219" t="s">
        <v>311</v>
      </c>
      <c r="S33" s="220"/>
      <c r="T33" s="221">
        <v>157982071</v>
      </c>
      <c r="U33" s="207">
        <f t="shared" ref="U33:V33" si="7">IFERROR((1-(S33/J33)),0)</f>
        <v>0</v>
      </c>
      <c r="V33" s="207">
        <f t="shared" si="7"/>
        <v>0.50060266239145834</v>
      </c>
      <c r="W33" s="208">
        <f t="shared" si="5"/>
        <v>0</v>
      </c>
      <c r="X33" s="208">
        <f t="shared" si="6"/>
        <v>5.0060266239145834</v>
      </c>
      <c r="Y33" s="222" t="s">
        <v>312</v>
      </c>
    </row>
    <row r="34" spans="1:25" ht="60" x14ac:dyDescent="0.25">
      <c r="A34" s="223" t="s">
        <v>182</v>
      </c>
      <c r="B34" s="21" t="s">
        <v>0</v>
      </c>
      <c r="C34" s="224" t="s">
        <v>0</v>
      </c>
      <c r="D34" s="224" t="s">
        <v>139</v>
      </c>
      <c r="E34" s="66" t="s">
        <v>45</v>
      </c>
      <c r="F34" s="225" t="s">
        <v>184</v>
      </c>
      <c r="G34" s="226" t="s">
        <v>184</v>
      </c>
      <c r="H34" s="190">
        <v>596</v>
      </c>
      <c r="I34" s="191">
        <v>21130219166</v>
      </c>
      <c r="J34" s="57">
        <v>163</v>
      </c>
      <c r="K34" s="191">
        <v>18360357600</v>
      </c>
      <c r="L34" s="227">
        <v>591</v>
      </c>
      <c r="M34" s="228">
        <v>20210230938</v>
      </c>
      <c r="N34" s="229" t="s">
        <v>184</v>
      </c>
      <c r="O34" s="22" t="s">
        <v>184</v>
      </c>
      <c r="P34" s="22" t="s">
        <v>184</v>
      </c>
      <c r="Q34" s="230" t="s">
        <v>184</v>
      </c>
      <c r="R34" s="231" t="s">
        <v>239</v>
      </c>
      <c r="S34" s="232"/>
      <c r="T34" s="228"/>
      <c r="U34" s="22" t="s">
        <v>184</v>
      </c>
      <c r="V34" s="229" t="s">
        <v>184</v>
      </c>
      <c r="W34" s="22" t="s">
        <v>184</v>
      </c>
      <c r="X34" s="229" t="s">
        <v>184</v>
      </c>
      <c r="Y34" s="233"/>
    </row>
    <row r="35" spans="1:25" ht="75" x14ac:dyDescent="0.25">
      <c r="A35" s="43" t="s">
        <v>183</v>
      </c>
    </row>
  </sheetData>
  <mergeCells count="44">
    <mergeCell ref="C1:Y1"/>
    <mergeCell ref="B2:G2"/>
    <mergeCell ref="H2:I2"/>
    <mergeCell ref="J2:Y2"/>
    <mergeCell ref="B3:G3"/>
    <mergeCell ref="J3:Y3"/>
    <mergeCell ref="B4:G4"/>
    <mergeCell ref="H4:I4"/>
    <mergeCell ref="J4:Y4"/>
    <mergeCell ref="B5:G5"/>
    <mergeCell ref="H5:I5"/>
    <mergeCell ref="J5:Y5"/>
    <mergeCell ref="L10:R10"/>
    <mergeCell ref="A6:Y6"/>
    <mergeCell ref="A7:G7"/>
    <mergeCell ref="L7:Y7"/>
    <mergeCell ref="A8:B11"/>
    <mergeCell ref="C8:C11"/>
    <mergeCell ref="D8:D11"/>
    <mergeCell ref="E8:E11"/>
    <mergeCell ref="F8:F11"/>
    <mergeCell ref="G8:G11"/>
    <mergeCell ref="H8:I9"/>
    <mergeCell ref="J8:K9"/>
    <mergeCell ref="L8:O8"/>
    <mergeCell ref="S8:Y8"/>
    <mergeCell ref="L9:R9"/>
    <mergeCell ref="S9:Y9"/>
    <mergeCell ref="A30:A32"/>
    <mergeCell ref="B30:B32"/>
    <mergeCell ref="S10:Y10"/>
    <mergeCell ref="A12:A13"/>
    <mergeCell ref="A14:A15"/>
    <mergeCell ref="B14:B15"/>
    <mergeCell ref="A16:A29"/>
    <mergeCell ref="B16:B17"/>
    <mergeCell ref="B19:B22"/>
    <mergeCell ref="B23:B24"/>
    <mergeCell ref="B25:B26"/>
    <mergeCell ref="B27:B28"/>
    <mergeCell ref="H10:H11"/>
    <mergeCell ref="I10:I11"/>
    <mergeCell ref="J10:J11"/>
    <mergeCell ref="K10:K11"/>
  </mergeCells>
  <dataValidations count="14">
    <dataValidation allowBlank="1" showInputMessage="1" showErrorMessage="1" prompt="Solo aplica para gastos de funcionamiento." sqref="A8:B11" xr:uid="{6D54C068-18E4-4575-8A71-225CC31C560E}"/>
    <dataValidation allowBlank="1" showInputMessage="1" showErrorMessage="1" prompt="Relacione los giros realizados  en el  mismo periodo del año anterior, relacionados con el rubro y el componente. valores en pesos." sqref="I10:I11" xr:uid="{9F642903-36BD-4316-AC25-48F7AA453767}"/>
    <dataValidation type="list" allowBlank="1" showInputMessage="1" showErrorMessage="1" sqref="J2:Y2" xr:uid="{10D74192-7D7F-4BBA-9B97-0D6DDA08E3D6}">
      <formula1>INDIRECT(B2)</formula1>
    </dataValidation>
    <dataValidation allowBlank="1" showInputMessage="1" showErrorMessage="1" prompt="Escribir la otra entidad que no se encuentra en la lista desplegable" sqref="J3:Y3" xr:uid="{E85DC3C6-22D9-4561-B97C-7E9C220537E7}"/>
    <dataValidation allowBlank="1" showInputMessage="1" showErrorMessage="1" prompt="Escribir el otro sector que no se encuentra en la lista desplegable" sqref="B3:G3" xr:uid="{4577777E-C6F1-46AB-B0E9-89E43D882B35}"/>
    <dataValidation allowBlank="1" showInputMessage="1" showErrorMessage="1" prompt="Relacione los giros realizados  en el  periodo de reporte para el rubro y el componente. Valores en pesos._x000a_" sqref="T11" xr:uid="{B8F705D5-4A98-4E7D-ABCF-075E412634A3}"/>
    <dataValidation allowBlank="1" showInputMessage="1" showErrorMessage="1" prompt="Relacione los giros realizados  en el  periodo de reporte para el rubro y el componente. Valores en pesos." sqref="M11" xr:uid="{4E674DC7-9467-4447-9A30-C5F9E4C19AB0}"/>
    <dataValidation allowBlank="1" showInputMessage="1" showErrorMessage="1" prompt="Relacione el dato de consumo asociado al rubro, componente y unidad de medida en el periodo de reporte._x000a_" sqref="L11 S11" xr:uid="{A3BD2F6A-EBA3-4333-94F2-CDF11886E51D}"/>
    <dataValidation allowBlank="1" showInputMessage="1" showErrorMessage="1" prompt="Relacione los giros realizados  en el  mismo periodo del año anterior, relacionados con el rubro y el componente. Valores en pesos." sqref="K10:K11" xr:uid="{D39DACEB-FC8F-4C8A-8FFB-9987CE0D63ED}"/>
    <dataValidation allowBlank="1" showInputMessage="1" showErrorMessage="1" prompt="Relacione el dato de consumo asociado al rubro, componente y unidad de medida reportado en el  mismo periodo del año anterior_x000a_" sqref="H10:H11 J10:J11" xr:uid="{FDB71631-61DE-4321-A8B0-0E31C8219432}"/>
    <dataValidation allowBlank="1" showInputMessage="1" showErrorMessage="1" prompt="Si en la celda &quot;E&quot;, selecionó SI, defina una meta en porcentaje para mantener o reducir el gasto en la vigencia. (En unidad de medida)" sqref="G8:G11" xr:uid="{D9A3AA1B-22A9-488D-AA16-029DD84F076D}"/>
    <dataValidation allowBlank="1" showInputMessage="1" showErrorMessage="1" prompt="Si en la celda &quot;E&quot;, selecionó SI, defina una meta en porcentaje para mantener o reducir el gasto en la vigencia. (En giros presupuestales)" sqref="F8:F11" xr:uid="{F655187E-661D-4390-92D8-00CCF2EB31AC}"/>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1635B889-C619-426E-AECF-461251C03FDC}"/>
    <dataValidation allowBlank="1" showInputMessage="1" showErrorMessage="1" prompt="Defina la referencia que se usará  para medir el rubro o componente. Ejem. Metro cúbico, personas, horas, entre otros." sqref="D8:D11" xr:uid="{EFEAD4E5-778C-47E1-9C91-82A3DCCFF715}"/>
  </dataValidations>
  <pageMargins left="0.7" right="0.7" top="0.75" bottom="0.75" header="0.3" footer="0.3"/>
  <pageSetup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C2A88-2592-4217-9678-BB5ADEA53886}">
  <dimension ref="A1:AA47"/>
  <sheetViews>
    <sheetView showGridLines="0" topLeftCell="A14" zoomScale="60" zoomScaleNormal="60" workbookViewId="0">
      <selection activeCell="B5" sqref="B5:G5"/>
    </sheetView>
  </sheetViews>
  <sheetFormatPr baseColWidth="10" defaultColWidth="11.42578125" defaultRowHeight="15" x14ac:dyDescent="0.25"/>
  <cols>
    <col min="1" max="1" width="29" style="30" customWidth="1"/>
    <col min="2" max="2" width="29" style="14" customWidth="1"/>
    <col min="3" max="3" width="34.7109375" style="14" customWidth="1"/>
    <col min="4" max="4" width="19.28515625" style="14" customWidth="1"/>
    <col min="5" max="5" width="19.7109375" style="14" customWidth="1"/>
    <col min="6" max="6" width="16.42578125" style="37" customWidth="1"/>
    <col min="7" max="7" width="25.28515625" style="37" customWidth="1"/>
    <col min="8" max="8" width="16.85546875" style="36" customWidth="1"/>
    <col min="9" max="9" width="18.85546875" style="36" customWidth="1"/>
    <col min="10" max="10" width="16.85546875" style="36" customWidth="1"/>
    <col min="11" max="11" width="18.28515625" style="36" bestFit="1" customWidth="1"/>
    <col min="12" max="12" width="15.28515625" style="14" customWidth="1"/>
    <col min="13" max="13" width="19.42578125" style="14" customWidth="1"/>
    <col min="14" max="14" width="19.28515625" style="14" customWidth="1"/>
    <col min="15" max="15" width="19.85546875" style="14" customWidth="1"/>
    <col min="16" max="16" width="26" style="14" customWidth="1"/>
    <col min="17" max="17" width="24.140625" style="14" customWidth="1"/>
    <col min="18" max="18" width="23.42578125" style="14" customWidth="1"/>
    <col min="19" max="19" width="19.85546875" style="41" customWidth="1"/>
    <col min="20" max="20" width="19.85546875" style="14" customWidth="1"/>
    <col min="21" max="21" width="27.85546875" style="14" customWidth="1"/>
    <col min="22" max="22" width="19.85546875" style="14" customWidth="1"/>
    <col min="23" max="23" width="28.42578125" style="14" customWidth="1"/>
    <col min="24" max="24" width="33" style="14" customWidth="1"/>
    <col min="25" max="25" width="22.7109375" style="14" customWidth="1"/>
    <col min="26" max="26" width="11.42578125" style="14"/>
    <col min="27" max="27" width="16" style="14" bestFit="1" customWidth="1"/>
    <col min="28" max="16384" width="11.42578125" style="14"/>
  </cols>
  <sheetData>
    <row r="1" spans="1:27" ht="75" customHeight="1" x14ac:dyDescent="0.25">
      <c r="A1" s="13"/>
      <c r="B1" s="13"/>
      <c r="C1" s="298" t="s">
        <v>18</v>
      </c>
      <c r="D1" s="298"/>
      <c r="E1" s="298"/>
      <c r="F1" s="298"/>
      <c r="G1" s="298"/>
      <c r="H1" s="298"/>
      <c r="I1" s="298"/>
      <c r="J1" s="298"/>
      <c r="K1" s="298"/>
      <c r="L1" s="298"/>
      <c r="M1" s="298"/>
      <c r="N1" s="298"/>
      <c r="O1" s="298"/>
      <c r="P1" s="298"/>
      <c r="Q1" s="298"/>
      <c r="R1" s="298"/>
      <c r="S1" s="298"/>
      <c r="T1" s="298"/>
      <c r="U1" s="298"/>
      <c r="V1" s="298"/>
      <c r="W1" s="298"/>
      <c r="X1" s="298"/>
      <c r="Y1" s="298"/>
    </row>
    <row r="2" spans="1:27" ht="26.25" customHeight="1" x14ac:dyDescent="0.25">
      <c r="A2" s="34" t="s">
        <v>20</v>
      </c>
      <c r="B2" s="293" t="s">
        <v>176</v>
      </c>
      <c r="C2" s="294"/>
      <c r="D2" s="294"/>
      <c r="E2" s="294"/>
      <c r="F2" s="294"/>
      <c r="G2" s="295"/>
      <c r="H2" s="296" t="s">
        <v>19</v>
      </c>
      <c r="I2" s="297"/>
      <c r="J2" s="293" t="s">
        <v>112</v>
      </c>
      <c r="K2" s="294"/>
      <c r="L2" s="294"/>
      <c r="M2" s="294"/>
      <c r="N2" s="294"/>
      <c r="O2" s="294"/>
      <c r="P2" s="294"/>
      <c r="Q2" s="294"/>
      <c r="R2" s="294"/>
      <c r="S2" s="294"/>
      <c r="T2" s="294"/>
      <c r="U2" s="294"/>
      <c r="V2" s="294"/>
      <c r="W2" s="294"/>
      <c r="X2" s="294"/>
      <c r="Y2" s="294"/>
    </row>
    <row r="3" spans="1:27" ht="26.25" customHeight="1" x14ac:dyDescent="0.25">
      <c r="A3" s="34" t="s">
        <v>168</v>
      </c>
      <c r="B3" s="293"/>
      <c r="C3" s="294"/>
      <c r="D3" s="294"/>
      <c r="E3" s="294"/>
      <c r="F3" s="294"/>
      <c r="G3" s="295"/>
      <c r="H3" s="119"/>
      <c r="I3" s="42" t="s">
        <v>166</v>
      </c>
      <c r="J3" s="293"/>
      <c r="K3" s="294"/>
      <c r="L3" s="294"/>
      <c r="M3" s="294"/>
      <c r="N3" s="294"/>
      <c r="O3" s="294"/>
      <c r="P3" s="294"/>
      <c r="Q3" s="294"/>
      <c r="R3" s="294"/>
      <c r="S3" s="294"/>
      <c r="T3" s="294"/>
      <c r="U3" s="294"/>
      <c r="V3" s="294"/>
      <c r="W3" s="294"/>
      <c r="X3" s="294"/>
      <c r="Y3" s="294"/>
    </row>
    <row r="4" spans="1:27" ht="27.75" customHeight="1" x14ac:dyDescent="0.25">
      <c r="A4" s="15" t="s">
        <v>39</v>
      </c>
      <c r="B4" s="293">
        <v>2022</v>
      </c>
      <c r="C4" s="294"/>
      <c r="D4" s="294"/>
      <c r="E4" s="294"/>
      <c r="F4" s="294"/>
      <c r="G4" s="295"/>
      <c r="H4" s="296" t="s">
        <v>40</v>
      </c>
      <c r="I4" s="297"/>
      <c r="J4" s="293" t="s">
        <v>180</v>
      </c>
      <c r="K4" s="294"/>
      <c r="L4" s="294"/>
      <c r="M4" s="294"/>
      <c r="N4" s="294"/>
      <c r="O4" s="294"/>
      <c r="P4" s="294"/>
      <c r="Q4" s="294"/>
      <c r="R4" s="294"/>
      <c r="S4" s="294"/>
      <c r="T4" s="294"/>
      <c r="U4" s="294"/>
      <c r="V4" s="294"/>
      <c r="W4" s="294"/>
      <c r="X4" s="294"/>
      <c r="Y4" s="294"/>
    </row>
    <row r="5" spans="1:27" ht="38.25" customHeight="1" x14ac:dyDescent="0.25">
      <c r="A5" s="15" t="s">
        <v>41</v>
      </c>
      <c r="B5" s="293" t="s">
        <v>54</v>
      </c>
      <c r="C5" s="294"/>
      <c r="D5" s="294"/>
      <c r="E5" s="294"/>
      <c r="F5" s="294"/>
      <c r="G5" s="295"/>
      <c r="H5" s="296" t="s">
        <v>42</v>
      </c>
      <c r="I5" s="297"/>
      <c r="J5" s="293" t="s">
        <v>56</v>
      </c>
      <c r="K5" s="294"/>
      <c r="L5" s="294"/>
      <c r="M5" s="294"/>
      <c r="N5" s="294"/>
      <c r="O5" s="294"/>
      <c r="P5" s="294"/>
      <c r="Q5" s="294"/>
      <c r="R5" s="294"/>
      <c r="S5" s="294"/>
      <c r="T5" s="294"/>
      <c r="U5" s="294"/>
      <c r="V5" s="294"/>
      <c r="W5" s="294"/>
      <c r="X5" s="294"/>
      <c r="Y5" s="294"/>
    </row>
    <row r="6" spans="1:27" ht="19.5" customHeight="1" thickBot="1" x14ac:dyDescent="0.3">
      <c r="A6" s="258" t="s">
        <v>167</v>
      </c>
      <c r="B6" s="258"/>
      <c r="C6" s="258"/>
      <c r="D6" s="258"/>
      <c r="E6" s="258"/>
      <c r="F6" s="258"/>
      <c r="G6" s="258"/>
      <c r="H6" s="258"/>
      <c r="I6" s="258"/>
      <c r="J6" s="258"/>
      <c r="K6" s="258"/>
      <c r="L6" s="258"/>
      <c r="M6" s="258"/>
      <c r="N6" s="258"/>
      <c r="O6" s="258"/>
      <c r="P6" s="258"/>
      <c r="Q6" s="258"/>
      <c r="R6" s="258"/>
      <c r="S6" s="258"/>
      <c r="T6" s="258"/>
      <c r="U6" s="258"/>
      <c r="V6" s="258"/>
      <c r="W6" s="258"/>
      <c r="X6" s="258"/>
      <c r="Y6" s="258"/>
    </row>
    <row r="7" spans="1:27" ht="15.75" thickBot="1" x14ac:dyDescent="0.3">
      <c r="A7" s="259" t="s">
        <v>53</v>
      </c>
      <c r="B7" s="260"/>
      <c r="C7" s="260"/>
      <c r="D7" s="260"/>
      <c r="E7" s="260"/>
      <c r="F7" s="260"/>
      <c r="G7" s="260"/>
      <c r="H7" s="35"/>
      <c r="I7" s="35"/>
      <c r="J7" s="35"/>
      <c r="K7" s="35"/>
      <c r="L7" s="261" t="s">
        <v>129</v>
      </c>
      <c r="M7" s="262"/>
      <c r="N7" s="262"/>
      <c r="O7" s="262"/>
      <c r="P7" s="262"/>
      <c r="Q7" s="262"/>
      <c r="R7" s="262"/>
      <c r="S7" s="262"/>
      <c r="T7" s="262"/>
      <c r="U7" s="262"/>
      <c r="V7" s="262"/>
      <c r="W7" s="262"/>
      <c r="X7" s="262"/>
      <c r="Y7" s="262"/>
    </row>
    <row r="8" spans="1:27" ht="18" customHeight="1" x14ac:dyDescent="0.25">
      <c r="A8" s="263" t="s">
        <v>163</v>
      </c>
      <c r="B8" s="264"/>
      <c r="C8" s="264" t="s">
        <v>9</v>
      </c>
      <c r="D8" s="271" t="s">
        <v>124</v>
      </c>
      <c r="E8" s="264" t="s">
        <v>162</v>
      </c>
      <c r="F8" s="274" t="s">
        <v>127</v>
      </c>
      <c r="G8" s="274" t="s">
        <v>128</v>
      </c>
      <c r="H8" s="278" t="s">
        <v>186</v>
      </c>
      <c r="I8" s="279"/>
      <c r="J8" s="282" t="s">
        <v>187</v>
      </c>
      <c r="K8" s="283"/>
      <c r="L8" s="255"/>
      <c r="M8" s="256"/>
      <c r="N8" s="256"/>
      <c r="O8" s="256"/>
      <c r="P8" s="16"/>
      <c r="Q8" s="16"/>
      <c r="R8" s="16"/>
      <c r="S8" s="286"/>
      <c r="T8" s="287"/>
      <c r="U8" s="287"/>
      <c r="V8" s="287"/>
      <c r="W8" s="287"/>
      <c r="X8" s="287"/>
      <c r="Y8" s="287"/>
    </row>
    <row r="9" spans="1:27" ht="18" customHeight="1" x14ac:dyDescent="0.25">
      <c r="A9" s="265"/>
      <c r="B9" s="266"/>
      <c r="C9" s="266"/>
      <c r="D9" s="272"/>
      <c r="E9" s="266"/>
      <c r="F9" s="275"/>
      <c r="G9" s="275"/>
      <c r="H9" s="280"/>
      <c r="I9" s="281"/>
      <c r="J9" s="284"/>
      <c r="K9" s="285"/>
      <c r="L9" s="288" t="s">
        <v>188</v>
      </c>
      <c r="M9" s="289"/>
      <c r="N9" s="289"/>
      <c r="O9" s="289"/>
      <c r="P9" s="289"/>
      <c r="Q9" s="289"/>
      <c r="R9" s="290"/>
      <c r="S9" s="291" t="s">
        <v>189</v>
      </c>
      <c r="T9" s="292"/>
      <c r="U9" s="292"/>
      <c r="V9" s="292"/>
      <c r="W9" s="292"/>
      <c r="X9" s="292"/>
      <c r="Y9" s="292"/>
    </row>
    <row r="10" spans="1:27" ht="18" customHeight="1" thickBot="1" x14ac:dyDescent="0.3">
      <c r="A10" s="267"/>
      <c r="B10" s="268"/>
      <c r="C10" s="268"/>
      <c r="D10" s="272"/>
      <c r="E10" s="268"/>
      <c r="F10" s="276"/>
      <c r="G10" s="276"/>
      <c r="H10" s="251" t="s">
        <v>125</v>
      </c>
      <c r="I10" s="253" t="s">
        <v>121</v>
      </c>
      <c r="J10" s="251" t="s">
        <v>125</v>
      </c>
      <c r="K10" s="253" t="s">
        <v>121</v>
      </c>
      <c r="L10" s="255" t="s">
        <v>13</v>
      </c>
      <c r="M10" s="256"/>
      <c r="N10" s="256"/>
      <c r="O10" s="256"/>
      <c r="P10" s="256"/>
      <c r="Q10" s="256"/>
      <c r="R10" s="257"/>
      <c r="S10" s="242" t="s">
        <v>13</v>
      </c>
      <c r="T10" s="243"/>
      <c r="U10" s="243"/>
      <c r="V10" s="243"/>
      <c r="W10" s="243"/>
      <c r="X10" s="243"/>
      <c r="Y10" s="243"/>
    </row>
    <row r="11" spans="1:27" ht="152.25" customHeight="1" thickBot="1" x14ac:dyDescent="0.3">
      <c r="A11" s="305"/>
      <c r="B11" s="270"/>
      <c r="C11" s="270"/>
      <c r="D11" s="273"/>
      <c r="E11" s="270"/>
      <c r="F11" s="277"/>
      <c r="G11" s="277"/>
      <c r="H11" s="252"/>
      <c r="I11" s="254"/>
      <c r="J11" s="252"/>
      <c r="K11" s="254"/>
      <c r="L11" s="17" t="s">
        <v>126</v>
      </c>
      <c r="M11" s="17" t="s">
        <v>122</v>
      </c>
      <c r="N11" s="18" t="s">
        <v>135</v>
      </c>
      <c r="O11" s="18" t="s">
        <v>134</v>
      </c>
      <c r="P11" s="19" t="s">
        <v>136</v>
      </c>
      <c r="Q11" s="19" t="s">
        <v>137</v>
      </c>
      <c r="R11" s="33" t="s">
        <v>120</v>
      </c>
      <c r="S11" s="39" t="s">
        <v>126</v>
      </c>
      <c r="T11" s="20" t="s">
        <v>122</v>
      </c>
      <c r="U11" s="31" t="s">
        <v>135</v>
      </c>
      <c r="V11" s="31" t="s">
        <v>134</v>
      </c>
      <c r="W11" s="32" t="s">
        <v>136</v>
      </c>
      <c r="X11" s="32" t="s">
        <v>137</v>
      </c>
      <c r="Y11" s="20" t="s">
        <v>120</v>
      </c>
    </row>
    <row r="12" spans="1:27" ht="60" x14ac:dyDescent="0.25">
      <c r="A12" s="303" t="s">
        <v>181</v>
      </c>
      <c r="B12" s="21" t="s">
        <v>0</v>
      </c>
      <c r="C12" s="21" t="s">
        <v>0</v>
      </c>
      <c r="D12" s="21" t="s">
        <v>139</v>
      </c>
      <c r="E12" s="21" t="s">
        <v>46</v>
      </c>
      <c r="F12" s="120">
        <v>0</v>
      </c>
      <c r="G12" s="120">
        <v>0</v>
      </c>
      <c r="H12" s="121">
        <v>75</v>
      </c>
      <c r="I12" s="122">
        <v>948970824</v>
      </c>
      <c r="J12" s="121">
        <v>87</v>
      </c>
      <c r="K12" s="122">
        <v>3594848131</v>
      </c>
      <c r="L12" s="123">
        <v>74</v>
      </c>
      <c r="M12" s="124">
        <v>825334188</v>
      </c>
      <c r="N12" s="11">
        <f>IFERROR((1-(L12/H12)),0)</f>
        <v>1.3333333333333308E-2</v>
      </c>
      <c r="O12" s="11">
        <f>IFERROR((1-(M12/I12)),0)</f>
        <v>0.13028497070000544</v>
      </c>
      <c r="P12" s="12">
        <f>IFERROR((N12/G12),0)</f>
        <v>0</v>
      </c>
      <c r="Q12" s="12">
        <f>IFERROR((O12/F12),0)</f>
        <v>0</v>
      </c>
      <c r="R12" s="23"/>
      <c r="S12" s="89">
        <v>179</v>
      </c>
      <c r="T12" s="56">
        <v>6430382305</v>
      </c>
      <c r="U12" s="9">
        <f>IFERROR((1-(S12/J12)),0)</f>
        <v>-1.0574712643678161</v>
      </c>
      <c r="V12" s="9">
        <f>IFERROR((1-(T12/K12)),0)</f>
        <v>-0.78877718075150582</v>
      </c>
      <c r="W12" s="10">
        <f>IFERROR((U12/G12),0)</f>
        <v>0</v>
      </c>
      <c r="X12" s="10">
        <f>IFERROR((V12/F12),0)</f>
        <v>0</v>
      </c>
      <c r="Y12" s="25"/>
    </row>
    <row r="13" spans="1:27" ht="50.25" customHeight="1" x14ac:dyDescent="0.25">
      <c r="A13" s="304"/>
      <c r="B13" s="26" t="s">
        <v>1</v>
      </c>
      <c r="C13" s="26" t="s">
        <v>141</v>
      </c>
      <c r="D13" s="26" t="s">
        <v>138</v>
      </c>
      <c r="E13" s="26" t="s">
        <v>46</v>
      </c>
      <c r="F13" s="73" t="s">
        <v>239</v>
      </c>
      <c r="G13" s="73" t="s">
        <v>239</v>
      </c>
      <c r="H13" s="121">
        <v>689</v>
      </c>
      <c r="I13" s="122">
        <v>7829439</v>
      </c>
      <c r="J13" s="121">
        <v>1049.5</v>
      </c>
      <c r="K13" s="121">
        <v>21244708</v>
      </c>
      <c r="L13" s="125">
        <v>1134</v>
      </c>
      <c r="M13" s="124">
        <v>16721216</v>
      </c>
      <c r="N13" s="11">
        <f t="shared" ref="N13:O32" si="0">IFERROR((1-(L13/H13)),0)</f>
        <v>-0.64586357039187225</v>
      </c>
      <c r="O13" s="11">
        <f t="shared" si="0"/>
        <v>-1.135685072710829</v>
      </c>
      <c r="P13" s="12">
        <f t="shared" ref="P13:P32" si="1">IFERROR((N13/G13),0)</f>
        <v>0</v>
      </c>
      <c r="Q13" s="12">
        <f t="shared" ref="Q13:Q32" si="2">IFERROR((O13/F13),0)</f>
        <v>0</v>
      </c>
      <c r="R13" s="23"/>
      <c r="S13" s="40">
        <v>2382</v>
      </c>
      <c r="T13" s="24">
        <v>35466334</v>
      </c>
      <c r="U13" s="9">
        <f t="shared" ref="U13:V32" si="3">IFERROR((1-(S13/J13)),0)</f>
        <v>-1.2696522153406384</v>
      </c>
      <c r="V13" s="9">
        <f t="shared" si="3"/>
        <v>-0.66941969736651585</v>
      </c>
      <c r="W13" s="10">
        <f t="shared" ref="W13:W32" si="4">IFERROR((U13/G13),0)</f>
        <v>0</v>
      </c>
      <c r="X13" s="10">
        <f t="shared" ref="X13:X32" si="5">IFERROR((V13/F13),0)</f>
        <v>0</v>
      </c>
      <c r="Y13" s="25"/>
      <c r="Z13" s="126"/>
      <c r="AA13" s="127"/>
    </row>
    <row r="14" spans="1:27" ht="79.5" customHeight="1" x14ac:dyDescent="0.25">
      <c r="A14" s="302" t="s">
        <v>10</v>
      </c>
      <c r="B14" s="247" t="s">
        <v>2</v>
      </c>
      <c r="C14" s="26" t="s">
        <v>50</v>
      </c>
      <c r="D14" s="26" t="s">
        <v>151</v>
      </c>
      <c r="E14" s="26" t="s">
        <v>46</v>
      </c>
      <c r="F14" s="77">
        <v>0</v>
      </c>
      <c r="G14" s="77">
        <v>0</v>
      </c>
      <c r="H14" s="121">
        <v>0</v>
      </c>
      <c r="I14" s="122">
        <v>0</v>
      </c>
      <c r="J14" s="121">
        <v>0</v>
      </c>
      <c r="K14" s="121">
        <v>0</v>
      </c>
      <c r="L14" s="125">
        <v>0</v>
      </c>
      <c r="M14" s="124">
        <v>0</v>
      </c>
      <c r="N14" s="11">
        <f t="shared" si="0"/>
        <v>0</v>
      </c>
      <c r="O14" s="11">
        <f t="shared" si="0"/>
        <v>0</v>
      </c>
      <c r="P14" s="12">
        <f t="shared" si="1"/>
        <v>0</v>
      </c>
      <c r="Q14" s="12">
        <f t="shared" si="2"/>
        <v>0</v>
      </c>
      <c r="R14" s="23"/>
      <c r="S14" s="128">
        <v>2</v>
      </c>
      <c r="T14" s="129">
        <v>803427</v>
      </c>
      <c r="U14" s="9">
        <f t="shared" si="3"/>
        <v>0</v>
      </c>
      <c r="V14" s="9">
        <f t="shared" si="3"/>
        <v>0</v>
      </c>
      <c r="W14" s="10">
        <f t="shared" si="4"/>
        <v>0</v>
      </c>
      <c r="X14" s="10">
        <f t="shared" si="5"/>
        <v>0</v>
      </c>
      <c r="Y14" s="25"/>
    </row>
    <row r="15" spans="1:27" ht="27.75" customHeight="1" x14ac:dyDescent="0.25">
      <c r="A15" s="302"/>
      <c r="B15" s="247"/>
      <c r="C15" s="26" t="s">
        <v>144</v>
      </c>
      <c r="D15" s="26" t="s">
        <v>142</v>
      </c>
      <c r="E15" s="26" t="s">
        <v>46</v>
      </c>
      <c r="F15" s="73" t="s">
        <v>239</v>
      </c>
      <c r="G15" s="73" t="s">
        <v>239</v>
      </c>
      <c r="H15" s="121">
        <v>0</v>
      </c>
      <c r="I15" s="122">
        <v>0</v>
      </c>
      <c r="J15" s="121">
        <v>0</v>
      </c>
      <c r="K15" s="121">
        <v>0</v>
      </c>
      <c r="L15" s="125">
        <v>0</v>
      </c>
      <c r="M15" s="124">
        <v>0</v>
      </c>
      <c r="N15" s="11">
        <f t="shared" si="0"/>
        <v>0</v>
      </c>
      <c r="O15" s="11">
        <f t="shared" si="0"/>
        <v>0</v>
      </c>
      <c r="P15" s="12">
        <f t="shared" si="1"/>
        <v>0</v>
      </c>
      <c r="Q15" s="12">
        <f t="shared" si="2"/>
        <v>0</v>
      </c>
      <c r="R15" s="23"/>
      <c r="S15" s="128">
        <v>2.5</v>
      </c>
      <c r="T15" s="129">
        <f>2267110</f>
        <v>2267110</v>
      </c>
      <c r="U15" s="9">
        <f t="shared" si="3"/>
        <v>0</v>
      </c>
      <c r="V15" s="9">
        <f>IFERROR((1-(T15/K15)),0)</f>
        <v>0</v>
      </c>
      <c r="W15" s="10">
        <f t="shared" si="4"/>
        <v>0</v>
      </c>
      <c r="X15" s="10">
        <f t="shared" si="5"/>
        <v>0</v>
      </c>
      <c r="Y15" s="25"/>
    </row>
    <row r="16" spans="1:27" ht="30" x14ac:dyDescent="0.25">
      <c r="A16" s="302" t="s">
        <v>11</v>
      </c>
      <c r="B16" s="247" t="s">
        <v>3</v>
      </c>
      <c r="C16" s="26" t="s">
        <v>145</v>
      </c>
      <c r="D16" s="26" t="s">
        <v>240</v>
      </c>
      <c r="E16" s="26" t="s">
        <v>45</v>
      </c>
      <c r="F16" s="73">
        <v>0.02</v>
      </c>
      <c r="G16" s="73" t="s">
        <v>241</v>
      </c>
      <c r="H16" s="121">
        <v>25</v>
      </c>
      <c r="I16" s="122">
        <v>9253759</v>
      </c>
      <c r="J16" s="121">
        <v>25</v>
      </c>
      <c r="K16" s="121">
        <v>19223931</v>
      </c>
      <c r="L16" s="125">
        <v>25</v>
      </c>
      <c r="M16" s="124">
        <v>9770489</v>
      </c>
      <c r="N16" s="11">
        <f t="shared" si="0"/>
        <v>0</v>
      </c>
      <c r="O16" s="11">
        <f t="shared" si="0"/>
        <v>-5.5840010529774942E-2</v>
      </c>
      <c r="P16" s="12">
        <f t="shared" si="1"/>
        <v>0</v>
      </c>
      <c r="Q16" s="12">
        <f t="shared" si="2"/>
        <v>-2.7920005264887471</v>
      </c>
      <c r="R16" s="130"/>
      <c r="S16" s="40">
        <v>21</v>
      </c>
      <c r="T16" s="24">
        <v>20062896</v>
      </c>
      <c r="U16" s="9">
        <f>IFERROR((1-(S16/J16)),0)</f>
        <v>0.16000000000000003</v>
      </c>
      <c r="V16" s="9">
        <f t="shared" si="3"/>
        <v>-4.3641698464273571E-2</v>
      </c>
      <c r="W16" s="10">
        <f t="shared" si="4"/>
        <v>0</v>
      </c>
      <c r="X16" s="10">
        <f t="shared" si="5"/>
        <v>-2.1820849232136785</v>
      </c>
      <c r="Y16" s="131"/>
      <c r="Z16" s="132"/>
    </row>
    <row r="17" spans="1:25" ht="48" customHeight="1" x14ac:dyDescent="0.25">
      <c r="A17" s="302"/>
      <c r="B17" s="247"/>
      <c r="C17" s="26" t="s">
        <v>143</v>
      </c>
      <c r="D17" s="26" t="s">
        <v>140</v>
      </c>
      <c r="E17" s="26" t="s">
        <v>46</v>
      </c>
      <c r="F17" s="73" t="s">
        <v>239</v>
      </c>
      <c r="G17" s="73" t="s">
        <v>239</v>
      </c>
      <c r="H17" s="121" t="s">
        <v>239</v>
      </c>
      <c r="I17" s="122" t="s">
        <v>239</v>
      </c>
      <c r="J17" s="121" t="s">
        <v>239</v>
      </c>
      <c r="K17" s="121" t="s">
        <v>239</v>
      </c>
      <c r="L17" s="121" t="s">
        <v>239</v>
      </c>
      <c r="M17" s="121" t="s">
        <v>239</v>
      </c>
      <c r="N17" s="11">
        <f t="shared" si="0"/>
        <v>0</v>
      </c>
      <c r="O17" s="11">
        <f t="shared" si="0"/>
        <v>0</v>
      </c>
      <c r="P17" s="12">
        <f t="shared" si="1"/>
        <v>0</v>
      </c>
      <c r="Q17" s="12">
        <f t="shared" si="2"/>
        <v>0</v>
      </c>
      <c r="R17" s="23"/>
      <c r="S17" s="40" t="s">
        <v>239</v>
      </c>
      <c r="T17" s="24" t="s">
        <v>239</v>
      </c>
      <c r="U17" s="9">
        <f t="shared" si="3"/>
        <v>0</v>
      </c>
      <c r="V17" s="9">
        <f t="shared" si="3"/>
        <v>0</v>
      </c>
      <c r="W17" s="10">
        <f t="shared" si="4"/>
        <v>0</v>
      </c>
      <c r="X17" s="10">
        <f t="shared" si="5"/>
        <v>0</v>
      </c>
      <c r="Y17" s="25"/>
    </row>
    <row r="18" spans="1:25" ht="30" x14ac:dyDescent="0.25">
      <c r="A18" s="302"/>
      <c r="B18" s="26" t="s">
        <v>4</v>
      </c>
      <c r="C18" s="26" t="s">
        <v>147</v>
      </c>
      <c r="D18" s="26" t="s">
        <v>242</v>
      </c>
      <c r="E18" s="26" t="s">
        <v>46</v>
      </c>
      <c r="F18" s="73" t="s">
        <v>239</v>
      </c>
      <c r="G18" s="73" t="s">
        <v>239</v>
      </c>
      <c r="H18" s="121">
        <v>1</v>
      </c>
      <c r="I18" s="122">
        <v>5294280</v>
      </c>
      <c r="J18" s="121">
        <v>1</v>
      </c>
      <c r="K18" s="121">
        <v>10374900</v>
      </c>
      <c r="L18" s="125">
        <v>1</v>
      </c>
      <c r="M18" s="124">
        <v>4992040</v>
      </c>
      <c r="N18" s="11">
        <f t="shared" si="0"/>
        <v>0</v>
      </c>
      <c r="O18" s="11">
        <f t="shared" si="0"/>
        <v>5.7088027078280756E-2</v>
      </c>
      <c r="P18" s="12">
        <f t="shared" si="1"/>
        <v>0</v>
      </c>
      <c r="Q18" s="12">
        <f t="shared" si="2"/>
        <v>0</v>
      </c>
      <c r="R18" s="23"/>
      <c r="S18" s="40">
        <v>1</v>
      </c>
      <c r="T18" s="24">
        <v>10158140</v>
      </c>
      <c r="U18" s="9">
        <f t="shared" si="3"/>
        <v>0</v>
      </c>
      <c r="V18" s="9">
        <f t="shared" si="3"/>
        <v>2.0892731496207184E-2</v>
      </c>
      <c r="W18" s="10">
        <f t="shared" si="4"/>
        <v>0</v>
      </c>
      <c r="X18" s="10">
        <f t="shared" si="5"/>
        <v>0</v>
      </c>
      <c r="Y18" s="25"/>
    </row>
    <row r="19" spans="1:25" ht="51" customHeight="1" x14ac:dyDescent="0.25">
      <c r="A19" s="302"/>
      <c r="B19" s="247" t="s">
        <v>5</v>
      </c>
      <c r="C19" s="26" t="s">
        <v>148</v>
      </c>
      <c r="D19" s="26" t="s">
        <v>142</v>
      </c>
      <c r="E19" s="26" t="s">
        <v>46</v>
      </c>
      <c r="F19" s="73" t="s">
        <v>239</v>
      </c>
      <c r="G19" s="73" t="s">
        <v>239</v>
      </c>
      <c r="H19" s="121" t="s">
        <v>239</v>
      </c>
      <c r="I19" s="122" t="s">
        <v>239</v>
      </c>
      <c r="J19" s="121" t="s">
        <v>239</v>
      </c>
      <c r="K19" s="121" t="s">
        <v>239</v>
      </c>
      <c r="L19" s="121" t="s">
        <v>239</v>
      </c>
      <c r="M19" s="121" t="s">
        <v>239</v>
      </c>
      <c r="N19" s="11">
        <f t="shared" si="0"/>
        <v>0</v>
      </c>
      <c r="O19" s="11">
        <f t="shared" si="0"/>
        <v>0</v>
      </c>
      <c r="P19" s="12">
        <f t="shared" si="1"/>
        <v>0</v>
      </c>
      <c r="Q19" s="12">
        <f t="shared" si="2"/>
        <v>0</v>
      </c>
      <c r="R19" s="23"/>
      <c r="S19" s="40" t="s">
        <v>239</v>
      </c>
      <c r="T19" s="24" t="s">
        <v>239</v>
      </c>
      <c r="U19" s="9">
        <f t="shared" si="3"/>
        <v>0</v>
      </c>
      <c r="V19" s="9">
        <f t="shared" si="3"/>
        <v>0</v>
      </c>
      <c r="W19" s="10">
        <f t="shared" si="4"/>
        <v>0</v>
      </c>
      <c r="X19" s="10">
        <f t="shared" si="5"/>
        <v>0</v>
      </c>
      <c r="Y19" s="25"/>
    </row>
    <row r="20" spans="1:25" ht="60" x14ac:dyDescent="0.25">
      <c r="A20" s="302"/>
      <c r="B20" s="247"/>
      <c r="C20" s="26" t="s">
        <v>243</v>
      </c>
      <c r="D20" s="26" t="s">
        <v>150</v>
      </c>
      <c r="E20" s="26" t="s">
        <v>46</v>
      </c>
      <c r="F20" s="73" t="s">
        <v>239</v>
      </c>
      <c r="G20" s="73" t="s">
        <v>239</v>
      </c>
      <c r="H20" s="121" t="s">
        <v>239</v>
      </c>
      <c r="I20" s="122" t="s">
        <v>239</v>
      </c>
      <c r="J20" s="121" t="s">
        <v>239</v>
      </c>
      <c r="K20" s="121" t="s">
        <v>239</v>
      </c>
      <c r="L20" s="121" t="s">
        <v>239</v>
      </c>
      <c r="M20" s="121" t="s">
        <v>239</v>
      </c>
      <c r="N20" s="11">
        <f t="shared" si="0"/>
        <v>0</v>
      </c>
      <c r="O20" s="11">
        <f t="shared" si="0"/>
        <v>0</v>
      </c>
      <c r="P20" s="12">
        <f t="shared" si="1"/>
        <v>0</v>
      </c>
      <c r="Q20" s="12">
        <f t="shared" si="2"/>
        <v>0</v>
      </c>
      <c r="R20" s="23"/>
      <c r="S20" s="40" t="s">
        <v>239</v>
      </c>
      <c r="T20" s="24" t="s">
        <v>239</v>
      </c>
      <c r="U20" s="9">
        <f t="shared" si="3"/>
        <v>0</v>
      </c>
      <c r="V20" s="9">
        <f t="shared" si="3"/>
        <v>0</v>
      </c>
      <c r="W20" s="10">
        <f t="shared" si="4"/>
        <v>0</v>
      </c>
      <c r="X20" s="10">
        <f t="shared" si="5"/>
        <v>0</v>
      </c>
      <c r="Y20" s="25"/>
    </row>
    <row r="21" spans="1:25" ht="40.5" customHeight="1" x14ac:dyDescent="0.25">
      <c r="A21" s="302"/>
      <c r="B21" s="247"/>
      <c r="C21" s="26" t="s">
        <v>51</v>
      </c>
      <c r="D21" s="26" t="s">
        <v>142</v>
      </c>
      <c r="E21" s="26" t="s">
        <v>46</v>
      </c>
      <c r="F21" s="73" t="s">
        <v>239</v>
      </c>
      <c r="G21" s="73" t="s">
        <v>239</v>
      </c>
      <c r="H21" s="121">
        <v>0</v>
      </c>
      <c r="I21" s="122">
        <v>0</v>
      </c>
      <c r="J21" s="121">
        <v>0</v>
      </c>
      <c r="K21" s="124">
        <v>0</v>
      </c>
      <c r="L21" s="125">
        <v>0</v>
      </c>
      <c r="M21" s="124">
        <v>0</v>
      </c>
      <c r="N21" s="11">
        <f t="shared" si="0"/>
        <v>0</v>
      </c>
      <c r="O21" s="11">
        <f t="shared" si="0"/>
        <v>0</v>
      </c>
      <c r="P21" s="12">
        <f t="shared" si="1"/>
        <v>0</v>
      </c>
      <c r="Q21" s="12">
        <f t="shared" si="2"/>
        <v>0</v>
      </c>
      <c r="R21" s="23"/>
      <c r="S21" s="40">
        <v>0</v>
      </c>
      <c r="T21" s="24">
        <v>0</v>
      </c>
      <c r="U21" s="9">
        <f t="shared" si="3"/>
        <v>0</v>
      </c>
      <c r="V21" s="9">
        <f t="shared" si="3"/>
        <v>0</v>
      </c>
      <c r="W21" s="10">
        <f t="shared" si="4"/>
        <v>0</v>
      </c>
      <c r="X21" s="10">
        <f t="shared" si="5"/>
        <v>0</v>
      </c>
      <c r="Y21" s="25"/>
    </row>
    <row r="22" spans="1:25" ht="63.75" customHeight="1" x14ac:dyDescent="0.25">
      <c r="A22" s="302"/>
      <c r="B22" s="247"/>
      <c r="C22" s="26" t="s">
        <v>52</v>
      </c>
      <c r="D22" s="26" t="s">
        <v>152</v>
      </c>
      <c r="E22" s="26" t="s">
        <v>46</v>
      </c>
      <c r="F22" s="73" t="s">
        <v>239</v>
      </c>
      <c r="G22" s="73" t="s">
        <v>239</v>
      </c>
      <c r="H22" s="121" t="s">
        <v>239</v>
      </c>
      <c r="I22" s="122" t="s">
        <v>239</v>
      </c>
      <c r="J22" s="121" t="s">
        <v>239</v>
      </c>
      <c r="K22" s="121" t="s">
        <v>239</v>
      </c>
      <c r="L22" s="121" t="s">
        <v>239</v>
      </c>
      <c r="M22" s="121" t="s">
        <v>239</v>
      </c>
      <c r="N22" s="11">
        <f t="shared" si="0"/>
        <v>0</v>
      </c>
      <c r="O22" s="11">
        <f t="shared" si="0"/>
        <v>0</v>
      </c>
      <c r="P22" s="12">
        <f t="shared" si="1"/>
        <v>0</v>
      </c>
      <c r="Q22" s="12">
        <f t="shared" si="2"/>
        <v>0</v>
      </c>
      <c r="R22" s="23"/>
      <c r="S22" s="40" t="s">
        <v>239</v>
      </c>
      <c r="T22" s="24" t="s">
        <v>239</v>
      </c>
      <c r="U22" s="9">
        <f t="shared" si="3"/>
        <v>0</v>
      </c>
      <c r="V22" s="9">
        <f t="shared" si="3"/>
        <v>0</v>
      </c>
      <c r="W22" s="10">
        <f t="shared" si="4"/>
        <v>0</v>
      </c>
      <c r="X22" s="10">
        <f t="shared" si="5"/>
        <v>0</v>
      </c>
      <c r="Y22" s="25"/>
    </row>
    <row r="23" spans="1:25" ht="36.75" customHeight="1" x14ac:dyDescent="0.25">
      <c r="A23" s="302"/>
      <c r="B23" s="248" t="s">
        <v>6</v>
      </c>
      <c r="C23" s="26" t="s">
        <v>153</v>
      </c>
      <c r="D23" s="26" t="s">
        <v>155</v>
      </c>
      <c r="E23" s="26" t="s">
        <v>46</v>
      </c>
      <c r="F23" s="73" t="s">
        <v>239</v>
      </c>
      <c r="G23" s="73" t="s">
        <v>239</v>
      </c>
      <c r="H23" s="133">
        <v>35500</v>
      </c>
      <c r="I23" s="134">
        <v>870247</v>
      </c>
      <c r="J23" s="133">
        <v>81000</v>
      </c>
      <c r="K23" s="134">
        <v>1740494</v>
      </c>
      <c r="L23" s="135">
        <v>51000</v>
      </c>
      <c r="M23" s="124">
        <v>1053558</v>
      </c>
      <c r="N23" s="11">
        <f t="shared" si="0"/>
        <v>-0.43661971830985924</v>
      </c>
      <c r="O23" s="11">
        <f t="shared" si="0"/>
        <v>-0.2106424957512063</v>
      </c>
      <c r="P23" s="12">
        <f t="shared" si="1"/>
        <v>0</v>
      </c>
      <c r="Q23" s="12">
        <f t="shared" si="2"/>
        <v>0</v>
      </c>
      <c r="R23" s="23"/>
      <c r="S23" s="40">
        <v>51000</v>
      </c>
      <c r="T23" s="24">
        <v>1053558</v>
      </c>
      <c r="U23" s="9">
        <f t="shared" si="3"/>
        <v>0.37037037037037035</v>
      </c>
      <c r="V23" s="9">
        <f t="shared" si="3"/>
        <v>0.39467875212439685</v>
      </c>
      <c r="W23" s="10">
        <f t="shared" si="4"/>
        <v>0</v>
      </c>
      <c r="X23" s="10">
        <f t="shared" si="5"/>
        <v>0</v>
      </c>
      <c r="Y23" s="25"/>
    </row>
    <row r="24" spans="1:25" ht="54" customHeight="1" x14ac:dyDescent="0.25">
      <c r="A24" s="302"/>
      <c r="B24" s="249"/>
      <c r="C24" s="26" t="s">
        <v>154</v>
      </c>
      <c r="D24" s="26" t="s">
        <v>156</v>
      </c>
      <c r="E24" s="26" t="s">
        <v>46</v>
      </c>
      <c r="F24" s="73" t="s">
        <v>239</v>
      </c>
      <c r="G24" s="73" t="s">
        <v>239</v>
      </c>
      <c r="H24" s="121">
        <v>0</v>
      </c>
      <c r="I24" s="122">
        <v>0</v>
      </c>
      <c r="J24" s="121">
        <v>0</v>
      </c>
      <c r="K24" s="124">
        <v>0</v>
      </c>
      <c r="L24" s="125">
        <v>0</v>
      </c>
      <c r="M24" s="124">
        <v>0</v>
      </c>
      <c r="N24" s="11">
        <f t="shared" si="0"/>
        <v>0</v>
      </c>
      <c r="O24" s="11">
        <f t="shared" si="0"/>
        <v>0</v>
      </c>
      <c r="P24" s="12">
        <f t="shared" si="1"/>
        <v>0</v>
      </c>
      <c r="Q24" s="12">
        <f t="shared" si="2"/>
        <v>0</v>
      </c>
      <c r="R24" s="23"/>
      <c r="S24" s="40">
        <v>0</v>
      </c>
      <c r="T24" s="24">
        <v>0</v>
      </c>
      <c r="U24" s="9">
        <f t="shared" si="3"/>
        <v>0</v>
      </c>
      <c r="V24" s="9">
        <f t="shared" si="3"/>
        <v>0</v>
      </c>
      <c r="W24" s="10">
        <f t="shared" si="4"/>
        <v>0</v>
      </c>
      <c r="X24" s="10">
        <f t="shared" si="5"/>
        <v>0</v>
      </c>
      <c r="Y24" s="25"/>
    </row>
    <row r="25" spans="1:25" ht="129" customHeight="1" x14ac:dyDescent="0.25">
      <c r="A25" s="302"/>
      <c r="B25" s="239" t="s">
        <v>58</v>
      </c>
      <c r="C25" s="26" t="s">
        <v>49</v>
      </c>
      <c r="D25" s="26" t="s">
        <v>142</v>
      </c>
      <c r="E25" s="26" t="s">
        <v>46</v>
      </c>
      <c r="F25" s="73" t="s">
        <v>239</v>
      </c>
      <c r="G25" s="73" t="s">
        <v>239</v>
      </c>
      <c r="H25" s="121">
        <v>0</v>
      </c>
      <c r="I25" s="122">
        <v>0</v>
      </c>
      <c r="J25" s="121">
        <v>0</v>
      </c>
      <c r="K25" s="121">
        <v>0</v>
      </c>
      <c r="L25" s="125">
        <v>0</v>
      </c>
      <c r="M25" s="124">
        <v>0</v>
      </c>
      <c r="N25" s="11">
        <f t="shared" si="0"/>
        <v>0</v>
      </c>
      <c r="O25" s="11">
        <f t="shared" si="0"/>
        <v>0</v>
      </c>
      <c r="P25" s="12">
        <f t="shared" si="1"/>
        <v>0</v>
      </c>
      <c r="Q25" s="12">
        <f t="shared" si="2"/>
        <v>0</v>
      </c>
      <c r="R25" s="23"/>
      <c r="S25" s="40">
        <v>0</v>
      </c>
      <c r="T25" s="24">
        <v>0</v>
      </c>
      <c r="U25" s="9">
        <f t="shared" si="3"/>
        <v>0</v>
      </c>
      <c r="V25" s="9">
        <f t="shared" si="3"/>
        <v>0</v>
      </c>
      <c r="W25" s="10">
        <f t="shared" si="4"/>
        <v>0</v>
      </c>
      <c r="X25" s="10">
        <f t="shared" si="5"/>
        <v>0</v>
      </c>
      <c r="Y25" s="25"/>
    </row>
    <row r="26" spans="1:25" ht="156.75" customHeight="1" x14ac:dyDescent="0.25">
      <c r="A26" s="302"/>
      <c r="B26" s="250"/>
      <c r="C26" s="26" t="s">
        <v>48</v>
      </c>
      <c r="D26" s="26" t="s">
        <v>142</v>
      </c>
      <c r="E26" s="26" t="s">
        <v>46</v>
      </c>
      <c r="F26" s="73" t="s">
        <v>239</v>
      </c>
      <c r="G26" s="73" t="s">
        <v>239</v>
      </c>
      <c r="H26" s="121">
        <v>0</v>
      </c>
      <c r="I26" s="122">
        <v>0</v>
      </c>
      <c r="J26" s="121">
        <v>0</v>
      </c>
      <c r="K26" s="121">
        <v>0</v>
      </c>
      <c r="L26" s="125">
        <v>0</v>
      </c>
      <c r="M26" s="124">
        <v>0</v>
      </c>
      <c r="N26" s="11">
        <f t="shared" si="0"/>
        <v>0</v>
      </c>
      <c r="O26" s="11">
        <f t="shared" si="0"/>
        <v>0</v>
      </c>
      <c r="P26" s="12">
        <f t="shared" si="1"/>
        <v>0</v>
      </c>
      <c r="Q26" s="12">
        <f t="shared" si="2"/>
        <v>0</v>
      </c>
      <c r="R26" s="23"/>
      <c r="S26" s="40">
        <v>0</v>
      </c>
      <c r="T26" s="24">
        <v>0</v>
      </c>
      <c r="U26" s="9">
        <f t="shared" si="3"/>
        <v>0</v>
      </c>
      <c r="V26" s="9">
        <f t="shared" si="3"/>
        <v>0</v>
      </c>
      <c r="W26" s="10">
        <f t="shared" si="4"/>
        <v>0</v>
      </c>
      <c r="X26" s="10">
        <f t="shared" si="5"/>
        <v>0</v>
      </c>
      <c r="Y26" s="25"/>
    </row>
    <row r="27" spans="1:25" ht="60" x14ac:dyDescent="0.25">
      <c r="A27" s="302"/>
      <c r="B27" s="239" t="s">
        <v>59</v>
      </c>
      <c r="C27" s="26" t="s">
        <v>47</v>
      </c>
      <c r="D27" s="26" t="s">
        <v>157</v>
      </c>
      <c r="E27" s="26" t="s">
        <v>46</v>
      </c>
      <c r="F27" s="73" t="s">
        <v>239</v>
      </c>
      <c r="G27" s="73" t="s">
        <v>239</v>
      </c>
      <c r="H27" s="121">
        <v>0</v>
      </c>
      <c r="I27" s="122">
        <v>0</v>
      </c>
      <c r="J27" s="121">
        <v>0</v>
      </c>
      <c r="K27" s="121">
        <v>0</v>
      </c>
      <c r="L27" s="125">
        <v>0</v>
      </c>
      <c r="M27" s="124">
        <v>0</v>
      </c>
      <c r="N27" s="11">
        <f t="shared" si="0"/>
        <v>0</v>
      </c>
      <c r="O27" s="11">
        <f t="shared" si="0"/>
        <v>0</v>
      </c>
      <c r="P27" s="12">
        <f t="shared" si="1"/>
        <v>0</v>
      </c>
      <c r="Q27" s="12">
        <f t="shared" si="2"/>
        <v>0</v>
      </c>
      <c r="R27" s="23"/>
      <c r="S27" s="40">
        <v>0</v>
      </c>
      <c r="T27" s="24">
        <v>0</v>
      </c>
      <c r="U27" s="9">
        <f t="shared" si="3"/>
        <v>0</v>
      </c>
      <c r="V27" s="9">
        <f t="shared" si="3"/>
        <v>0</v>
      </c>
      <c r="W27" s="10">
        <f t="shared" si="4"/>
        <v>0</v>
      </c>
      <c r="X27" s="10">
        <f t="shared" si="5"/>
        <v>0</v>
      </c>
      <c r="Y27" s="25"/>
    </row>
    <row r="28" spans="1:25" ht="60" x14ac:dyDescent="0.25">
      <c r="A28" s="302"/>
      <c r="B28" s="250"/>
      <c r="C28" s="26" t="s">
        <v>14</v>
      </c>
      <c r="D28" s="26" t="s">
        <v>157</v>
      </c>
      <c r="E28" s="26" t="s">
        <v>46</v>
      </c>
      <c r="F28" s="73" t="s">
        <v>239</v>
      </c>
      <c r="G28" s="73" t="s">
        <v>239</v>
      </c>
      <c r="H28" s="121">
        <v>0</v>
      </c>
      <c r="I28" s="122">
        <v>0</v>
      </c>
      <c r="J28" s="121">
        <v>1</v>
      </c>
      <c r="K28" s="136">
        <v>12200000</v>
      </c>
      <c r="L28" s="125">
        <v>0</v>
      </c>
      <c r="M28" s="124">
        <v>0</v>
      </c>
      <c r="N28" s="11">
        <f t="shared" si="0"/>
        <v>0</v>
      </c>
      <c r="O28" s="11">
        <f t="shared" si="0"/>
        <v>0</v>
      </c>
      <c r="P28" s="12">
        <f t="shared" si="1"/>
        <v>0</v>
      </c>
      <c r="Q28" s="12">
        <f t="shared" si="2"/>
        <v>0</v>
      </c>
      <c r="R28" s="23"/>
      <c r="S28" s="40">
        <v>2</v>
      </c>
      <c r="T28" s="24">
        <v>14153540</v>
      </c>
      <c r="U28" s="9">
        <f t="shared" si="3"/>
        <v>-1</v>
      </c>
      <c r="V28" s="9">
        <f t="shared" si="3"/>
        <v>-0.16012622950819666</v>
      </c>
      <c r="W28" s="10">
        <f t="shared" si="4"/>
        <v>0</v>
      </c>
      <c r="X28" s="10">
        <f t="shared" si="5"/>
        <v>0</v>
      </c>
      <c r="Y28" s="25"/>
    </row>
    <row r="29" spans="1:25" ht="94.5" customHeight="1" x14ac:dyDescent="0.25">
      <c r="A29" s="302"/>
      <c r="B29" s="26" t="s">
        <v>7</v>
      </c>
      <c r="C29" s="26" t="s">
        <v>158</v>
      </c>
      <c r="D29" s="26" t="s">
        <v>159</v>
      </c>
      <c r="E29" s="26" t="s">
        <v>46</v>
      </c>
      <c r="F29" s="73" t="s">
        <v>239</v>
      </c>
      <c r="G29" s="73" t="s">
        <v>239</v>
      </c>
      <c r="H29" s="121">
        <v>0</v>
      </c>
      <c r="I29" s="122">
        <v>0</v>
      </c>
      <c r="J29" s="121">
        <v>28</v>
      </c>
      <c r="K29" s="136">
        <v>193501000</v>
      </c>
      <c r="L29" s="125">
        <v>0</v>
      </c>
      <c r="M29" s="124">
        <v>0</v>
      </c>
      <c r="N29" s="11">
        <f t="shared" si="0"/>
        <v>0</v>
      </c>
      <c r="O29" s="11">
        <f t="shared" si="0"/>
        <v>0</v>
      </c>
      <c r="P29" s="12">
        <f t="shared" si="1"/>
        <v>0</v>
      </c>
      <c r="Q29" s="12">
        <f t="shared" si="2"/>
        <v>0</v>
      </c>
      <c r="R29" s="23"/>
      <c r="S29" s="89">
        <v>0</v>
      </c>
      <c r="T29" s="56">
        <v>0</v>
      </c>
      <c r="U29" s="9">
        <f t="shared" si="3"/>
        <v>1</v>
      </c>
      <c r="V29" s="9">
        <f t="shared" si="3"/>
        <v>1</v>
      </c>
      <c r="W29" s="10">
        <f t="shared" si="4"/>
        <v>0</v>
      </c>
      <c r="X29" s="10">
        <f t="shared" si="5"/>
        <v>0</v>
      </c>
      <c r="Y29" s="137"/>
    </row>
    <row r="30" spans="1:25" ht="45" x14ac:dyDescent="0.25">
      <c r="A30" s="299" t="s">
        <v>12</v>
      </c>
      <c r="B30" s="239" t="s">
        <v>8</v>
      </c>
      <c r="C30" s="27" t="s">
        <v>15</v>
      </c>
      <c r="D30" s="27" t="s">
        <v>160</v>
      </c>
      <c r="E30" s="26" t="s">
        <v>46</v>
      </c>
      <c r="F30" s="138" t="s">
        <v>239</v>
      </c>
      <c r="G30" s="138" t="s">
        <v>239</v>
      </c>
      <c r="H30" s="139" t="s">
        <v>239</v>
      </c>
      <c r="I30" s="140" t="s">
        <v>239</v>
      </c>
      <c r="J30" s="139" t="s">
        <v>239</v>
      </c>
      <c r="K30" s="139" t="s">
        <v>239</v>
      </c>
      <c r="L30" s="139" t="s">
        <v>239</v>
      </c>
      <c r="M30" s="139" t="s">
        <v>239</v>
      </c>
      <c r="N30" s="11">
        <f t="shared" si="0"/>
        <v>0</v>
      </c>
      <c r="O30" s="11">
        <f t="shared" si="0"/>
        <v>0</v>
      </c>
      <c r="P30" s="12">
        <f t="shared" si="1"/>
        <v>0</v>
      </c>
      <c r="Q30" s="12">
        <f t="shared" si="2"/>
        <v>0</v>
      </c>
      <c r="R30" s="23"/>
      <c r="S30" s="40" t="s">
        <v>239</v>
      </c>
      <c r="T30" s="24" t="s">
        <v>239</v>
      </c>
      <c r="U30" s="9">
        <f t="shared" si="3"/>
        <v>0</v>
      </c>
      <c r="V30" s="9">
        <f t="shared" si="3"/>
        <v>0</v>
      </c>
      <c r="W30" s="10">
        <f t="shared" si="4"/>
        <v>0</v>
      </c>
      <c r="X30" s="10">
        <f t="shared" si="5"/>
        <v>0</v>
      </c>
      <c r="Y30" s="25"/>
    </row>
    <row r="31" spans="1:25" ht="45" x14ac:dyDescent="0.25">
      <c r="A31" s="300"/>
      <c r="B31" s="240"/>
      <c r="C31" s="27" t="s">
        <v>16</v>
      </c>
      <c r="D31" s="27" t="s">
        <v>160</v>
      </c>
      <c r="E31" s="27" t="s">
        <v>46</v>
      </c>
      <c r="F31" s="138" t="s">
        <v>239</v>
      </c>
      <c r="G31" s="138" t="s">
        <v>239</v>
      </c>
      <c r="H31" s="139" t="s">
        <v>239</v>
      </c>
      <c r="I31" s="122" t="s">
        <v>239</v>
      </c>
      <c r="J31" s="121" t="s">
        <v>239</v>
      </c>
      <c r="K31" s="136" t="s">
        <v>239</v>
      </c>
      <c r="L31" s="141" t="s">
        <v>239</v>
      </c>
      <c r="M31" s="142" t="s">
        <v>239</v>
      </c>
      <c r="N31" s="11">
        <f t="shared" si="0"/>
        <v>0</v>
      </c>
      <c r="O31" s="11">
        <f t="shared" si="0"/>
        <v>0</v>
      </c>
      <c r="P31" s="12">
        <f t="shared" si="1"/>
        <v>0</v>
      </c>
      <c r="Q31" s="12">
        <f t="shared" si="2"/>
        <v>0</v>
      </c>
      <c r="R31" s="28"/>
      <c r="S31" s="40" t="s">
        <v>239</v>
      </c>
      <c r="T31" s="24" t="s">
        <v>239</v>
      </c>
      <c r="U31" s="9">
        <f t="shared" si="3"/>
        <v>0</v>
      </c>
      <c r="V31" s="9">
        <f t="shared" si="3"/>
        <v>0</v>
      </c>
      <c r="W31" s="10">
        <f t="shared" si="4"/>
        <v>0</v>
      </c>
      <c r="X31" s="10">
        <f t="shared" si="5"/>
        <v>0</v>
      </c>
      <c r="Y31" s="25"/>
    </row>
    <row r="32" spans="1:25" ht="45.75" thickBot="1" x14ac:dyDescent="0.3">
      <c r="A32" s="301"/>
      <c r="B32" s="241"/>
      <c r="C32" s="29" t="s">
        <v>17</v>
      </c>
      <c r="D32" s="29" t="s">
        <v>161</v>
      </c>
      <c r="E32" s="29" t="s">
        <v>46</v>
      </c>
      <c r="F32" s="138" t="s">
        <v>239</v>
      </c>
      <c r="G32" s="138" t="s">
        <v>239</v>
      </c>
      <c r="H32" s="133">
        <v>10764.71</v>
      </c>
      <c r="I32" s="122">
        <v>42614244</v>
      </c>
      <c r="J32" s="121">
        <v>149297</v>
      </c>
      <c r="K32" s="136">
        <v>99747753</v>
      </c>
      <c r="L32" s="121">
        <v>57441</v>
      </c>
      <c r="M32" s="124">
        <v>49623236</v>
      </c>
      <c r="N32" s="11">
        <f t="shared" si="0"/>
        <v>-4.3360471392169417</v>
      </c>
      <c r="O32" s="11">
        <f t="shared" si="0"/>
        <v>-0.16447533364665579</v>
      </c>
      <c r="P32" s="12">
        <f t="shared" si="1"/>
        <v>0</v>
      </c>
      <c r="Q32" s="12">
        <f t="shared" si="2"/>
        <v>0</v>
      </c>
      <c r="R32" s="28"/>
      <c r="S32" s="89">
        <v>115087.83177570094</v>
      </c>
      <c r="T32" s="56">
        <v>104859587</v>
      </c>
      <c r="U32" s="9">
        <f t="shared" si="3"/>
        <v>0.22913500086605265</v>
      </c>
      <c r="V32" s="9">
        <f t="shared" si="3"/>
        <v>-5.1247610560209766E-2</v>
      </c>
      <c r="W32" s="10">
        <f t="shared" si="4"/>
        <v>0</v>
      </c>
      <c r="X32" s="10">
        <f t="shared" si="5"/>
        <v>0</v>
      </c>
      <c r="Y32" s="87"/>
    </row>
    <row r="33" spans="1:25" ht="60" x14ac:dyDescent="0.25">
      <c r="A33" s="44" t="s">
        <v>182</v>
      </c>
      <c r="B33" s="21" t="s">
        <v>0</v>
      </c>
      <c r="C33" s="21" t="s">
        <v>0</v>
      </c>
      <c r="D33" s="21" t="s">
        <v>139</v>
      </c>
      <c r="E33" s="21" t="s">
        <v>46</v>
      </c>
      <c r="F33" s="138" t="s">
        <v>239</v>
      </c>
      <c r="G33" s="138" t="s">
        <v>239</v>
      </c>
      <c r="H33" s="143">
        <v>174</v>
      </c>
      <c r="I33" s="122">
        <v>3100044697</v>
      </c>
      <c r="J33" s="121">
        <v>246</v>
      </c>
      <c r="K33" s="136">
        <v>11875342532</v>
      </c>
      <c r="L33" s="125">
        <v>214</v>
      </c>
      <c r="M33" s="124">
        <v>4639692914</v>
      </c>
      <c r="N33" s="11" t="s">
        <v>184</v>
      </c>
      <c r="O33" s="11" t="s">
        <v>184</v>
      </c>
      <c r="P33" s="12" t="s">
        <v>184</v>
      </c>
      <c r="Q33" s="12" t="s">
        <v>184</v>
      </c>
      <c r="R33" s="23"/>
      <c r="S33" s="89">
        <v>386</v>
      </c>
      <c r="T33" s="56">
        <v>17968261925</v>
      </c>
      <c r="U33" s="9" t="s">
        <v>184</v>
      </c>
      <c r="V33" s="9" t="s">
        <v>184</v>
      </c>
      <c r="W33" s="10" t="s">
        <v>184</v>
      </c>
      <c r="X33" s="10" t="s">
        <v>184</v>
      </c>
      <c r="Y33" s="25"/>
    </row>
    <row r="34" spans="1:25" ht="94.5" customHeight="1" x14ac:dyDescent="0.25">
      <c r="A34" s="26"/>
      <c r="B34" s="26"/>
      <c r="C34" s="26" t="s">
        <v>244</v>
      </c>
      <c r="D34" s="26" t="s">
        <v>159</v>
      </c>
      <c r="E34" s="26" t="s">
        <v>46</v>
      </c>
      <c r="F34" s="144" t="s">
        <v>239</v>
      </c>
      <c r="G34" s="145" t="s">
        <v>239</v>
      </c>
      <c r="H34" s="121">
        <v>0</v>
      </c>
      <c r="I34" s="122">
        <v>1350000</v>
      </c>
      <c r="J34" s="121">
        <v>35</v>
      </c>
      <c r="K34" s="136">
        <v>9652000</v>
      </c>
      <c r="L34" s="125">
        <v>0</v>
      </c>
      <c r="M34" s="124">
        <v>0</v>
      </c>
      <c r="N34" s="11">
        <f t="shared" ref="N34:O34" si="6">IFERROR((1-(L34/H34)),0)</f>
        <v>0</v>
      </c>
      <c r="O34" s="11">
        <f t="shared" si="6"/>
        <v>1</v>
      </c>
      <c r="P34" s="12">
        <f t="shared" ref="P34" si="7">IFERROR((N34/G34),0)</f>
        <v>0</v>
      </c>
      <c r="Q34" s="12">
        <f t="shared" ref="Q34" si="8">IFERROR((O34/F34),0)</f>
        <v>0</v>
      </c>
      <c r="R34" s="23"/>
      <c r="S34" s="89">
        <v>5</v>
      </c>
      <c r="T34" s="24">
        <v>5062300</v>
      </c>
      <c r="U34" s="9">
        <f t="shared" ref="U34:V34" si="9">IFERROR((1-(S34/J34)),0)</f>
        <v>0.85714285714285721</v>
      </c>
      <c r="V34" s="9">
        <f t="shared" si="9"/>
        <v>0.47551802735184423</v>
      </c>
      <c r="W34" s="10">
        <f t="shared" ref="W34" si="10">IFERROR((U34/G34),0)</f>
        <v>0</v>
      </c>
      <c r="X34" s="10">
        <f t="shared" ref="X34" si="11">IFERROR((V34/F34),0)</f>
        <v>0</v>
      </c>
      <c r="Y34" s="25"/>
    </row>
    <row r="46" spans="1:25" ht="12" customHeight="1" x14ac:dyDescent="0.25"/>
    <row r="47" spans="1:25" hidden="1" x14ac:dyDescent="0.25"/>
  </sheetData>
  <mergeCells count="44">
    <mergeCell ref="C1:Y1"/>
    <mergeCell ref="B2:G2"/>
    <mergeCell ref="H2:I2"/>
    <mergeCell ref="J2:Y2"/>
    <mergeCell ref="B3:G3"/>
    <mergeCell ref="J3:Y3"/>
    <mergeCell ref="B4:G4"/>
    <mergeCell ref="H4:I4"/>
    <mergeCell ref="J4:Y4"/>
    <mergeCell ref="B5:G5"/>
    <mergeCell ref="H5:I5"/>
    <mergeCell ref="J5:Y5"/>
    <mergeCell ref="L10:R10"/>
    <mergeCell ref="A6:Y6"/>
    <mergeCell ref="A7:G7"/>
    <mergeCell ref="L7:Y7"/>
    <mergeCell ref="A8:B11"/>
    <mergeCell ref="C8:C11"/>
    <mergeCell ref="D8:D11"/>
    <mergeCell ref="E8:E11"/>
    <mergeCell ref="F8:F11"/>
    <mergeCell ref="G8:G11"/>
    <mergeCell ref="H8:I9"/>
    <mergeCell ref="J8:K9"/>
    <mergeCell ref="L8:O8"/>
    <mergeCell ref="S8:Y8"/>
    <mergeCell ref="L9:R9"/>
    <mergeCell ref="S9:Y9"/>
    <mergeCell ref="A30:A32"/>
    <mergeCell ref="B30:B32"/>
    <mergeCell ref="S10:Y10"/>
    <mergeCell ref="A12:A13"/>
    <mergeCell ref="A14:A15"/>
    <mergeCell ref="B14:B15"/>
    <mergeCell ref="A16:A29"/>
    <mergeCell ref="B16:B17"/>
    <mergeCell ref="B19:B22"/>
    <mergeCell ref="B23:B24"/>
    <mergeCell ref="B25:B26"/>
    <mergeCell ref="B27:B28"/>
    <mergeCell ref="H10:H11"/>
    <mergeCell ref="I10:I11"/>
    <mergeCell ref="J10:J11"/>
    <mergeCell ref="K10:K11"/>
  </mergeCells>
  <dataValidations count="14">
    <dataValidation allowBlank="1" showInputMessage="1" showErrorMessage="1" prompt="Solo aplica para gastos de funcionamiento." sqref="A8:B11" xr:uid="{45F77BBA-C453-4983-960F-53E41AAC91D0}"/>
    <dataValidation allowBlank="1" showInputMessage="1" showErrorMessage="1" prompt="Relacione los giros realizados  en el  mismo periodo del año anterior, relacionados con el rubro y el componente. valores en pesos." sqref="I10:I11" xr:uid="{91E1C612-C5CA-44CE-B0F7-118C04490C03}"/>
    <dataValidation type="list" allowBlank="1" showInputMessage="1" showErrorMessage="1" sqref="J2:Y2" xr:uid="{DDBE7C66-3278-44B6-AAE7-DD661E9BEAFE}">
      <formula1>INDIRECT(B2)</formula1>
    </dataValidation>
    <dataValidation allowBlank="1" showInputMessage="1" showErrorMessage="1" prompt="Escribir la otra entidad que no se encuentra en la lista desplegable" sqref="J3:Y3" xr:uid="{7B9FFFE3-99CC-43C0-843B-A8913F8CA4DB}"/>
    <dataValidation allowBlank="1" showInputMessage="1" showErrorMessage="1" prompt="Escribir el otro sector que no se encuentra en la lista desplegable" sqref="B3:G3" xr:uid="{3A57A1C5-C219-4B57-8C1D-D8151CE1F001}"/>
    <dataValidation allowBlank="1" showInputMessage="1" showErrorMessage="1" prompt="Relacione los giros realizados  en el  periodo de reporte para el rubro y el componente. Valores en pesos._x000a_" sqref="T11" xr:uid="{95ABD694-D3FF-46DB-A30E-2C6381DFC9ED}"/>
    <dataValidation allowBlank="1" showInputMessage="1" showErrorMessage="1" prompt="Relacione los giros realizados  en el  periodo de reporte para el rubro y el componente. Valores en pesos." sqref="M11" xr:uid="{81A96259-D965-4DAB-8C1B-83016556790E}"/>
    <dataValidation allowBlank="1" showInputMessage="1" showErrorMessage="1" prompt="Relacione el dato de consumo asociado al rubro, componente y unidad de medida en el periodo de reporte._x000a_" sqref="L11 S11" xr:uid="{58BF1792-BBF3-4A4C-9D96-6C817D6F7CC0}"/>
    <dataValidation allowBlank="1" showInputMessage="1" showErrorMessage="1" prompt="Relacione los giros realizados  en el  mismo periodo del año anterior, relacionados con el rubro y el componente. Valores en pesos." sqref="K10:K11" xr:uid="{7081F3FB-ED82-4E3A-BBF6-00022A07D431}"/>
    <dataValidation allowBlank="1" showInputMessage="1" showErrorMessage="1" prompt="Relacione el dato de consumo asociado al rubro, componente y unidad de medida reportado en el  mismo periodo del año anterior_x000a_" sqref="H10:H11 J10:J11" xr:uid="{641A3310-4764-4231-8B5B-D6191CC88419}"/>
    <dataValidation allowBlank="1" showInputMessage="1" showErrorMessage="1" prompt="Si en la celda &quot;E&quot;, selecionó SI, defina una meta en porcentaje para mantener o reducir el gasto en la vigencia. (En unidad de medida)" sqref="G8:G11" xr:uid="{917AC7FB-D478-4F13-9E8F-77B3EAF75906}"/>
    <dataValidation allowBlank="1" showInputMessage="1" showErrorMessage="1" prompt="Si en la celda &quot;E&quot;, selecionó SI, defina una meta en porcentaje para mantener o reducir el gasto en la vigencia. (En giros presupuestales)" sqref="F8:F11" xr:uid="{1C588F91-0E31-4597-A3DC-A815517B731D}"/>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B3D406A2-CE6C-4A41-B518-B1A228D9C544}"/>
    <dataValidation allowBlank="1" showInputMessage="1" showErrorMessage="1" prompt="Defina la referencia que se usará  para medir el rubro o componente. Ejem. Metro cúbico, personas, horas, entre otros." sqref="D8:D11" xr:uid="{84C67BF0-D571-47D2-96DF-FCB8830883FD}"/>
  </dataValidations>
  <pageMargins left="0.7" right="0.7" top="0.75" bottom="0.75" header="0.3" footer="0.3"/>
  <pageSetup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C08D1-6315-4716-B1E4-6AE6D1753BAB}">
  <dimension ref="A1:AH56"/>
  <sheetViews>
    <sheetView showGridLines="0" topLeftCell="D22" zoomScale="113" zoomScaleNormal="113" workbookViewId="0">
      <selection activeCell="M10" sqref="M10:M11"/>
    </sheetView>
  </sheetViews>
  <sheetFormatPr baseColWidth="10" defaultColWidth="11.42578125" defaultRowHeight="15" x14ac:dyDescent="0.25"/>
  <cols>
    <col min="1" max="1" width="4.42578125" hidden="1" customWidth="1"/>
    <col min="2" max="2" width="25" style="14" hidden="1" customWidth="1"/>
    <col min="3" max="3" width="21.7109375" style="14" hidden="1" customWidth="1"/>
    <col min="4" max="4" width="29" style="30" customWidth="1"/>
    <col min="5" max="5" width="29" style="14" customWidth="1"/>
    <col min="6" max="6" width="34.7109375" style="14" customWidth="1"/>
    <col min="7" max="7" width="21.42578125" style="14" customWidth="1"/>
    <col min="8" max="8" width="9.42578125" style="14" customWidth="1"/>
    <col min="9" max="10" width="9.42578125" style="37" customWidth="1"/>
    <col min="11" max="11" width="18" style="36" customWidth="1"/>
    <col min="12" max="12" width="24.85546875" style="36" customWidth="1"/>
    <col min="13" max="14" width="20.7109375" style="36" customWidth="1"/>
    <col min="15" max="15" width="15.28515625" style="14" customWidth="1"/>
    <col min="16" max="16" width="19.42578125" style="14" customWidth="1"/>
    <col min="17" max="17" width="19.28515625" style="14" customWidth="1"/>
    <col min="18" max="18" width="19.85546875" style="14" customWidth="1"/>
    <col min="19" max="19" width="26" style="14" customWidth="1"/>
    <col min="20" max="20" width="24.140625" style="14" customWidth="1"/>
    <col min="21" max="21" width="23.42578125" style="14" customWidth="1"/>
    <col min="22" max="22" width="19.85546875" style="41" customWidth="1"/>
    <col min="23" max="23" width="19.85546875" style="14" customWidth="1"/>
    <col min="24" max="24" width="27.85546875" style="14" customWidth="1"/>
    <col min="25" max="25" width="19.85546875" style="14" customWidth="1"/>
    <col min="26" max="26" width="28.42578125" style="14" customWidth="1"/>
    <col min="27" max="27" width="33" style="14" customWidth="1"/>
    <col min="28" max="28" width="22.7109375" style="14" customWidth="1"/>
    <col min="29" max="16384" width="11.42578125" style="14"/>
  </cols>
  <sheetData>
    <row r="1" spans="2:34" ht="75" customHeight="1" x14ac:dyDescent="0.25">
      <c r="D1" s="13"/>
      <c r="E1" s="13"/>
      <c r="F1" s="298" t="s">
        <v>18</v>
      </c>
      <c r="G1" s="298"/>
      <c r="H1" s="298"/>
      <c r="I1" s="298"/>
      <c r="J1" s="298"/>
      <c r="K1" s="298"/>
      <c r="L1" s="298"/>
      <c r="M1" s="298"/>
      <c r="N1" s="298"/>
      <c r="O1" s="298"/>
      <c r="P1" s="298"/>
      <c r="Q1" s="298"/>
      <c r="R1" s="298"/>
      <c r="S1" s="298"/>
      <c r="T1" s="298"/>
      <c r="U1" s="298"/>
      <c r="V1" s="298"/>
      <c r="W1" s="298"/>
      <c r="X1" s="298"/>
      <c r="Y1" s="298"/>
      <c r="Z1" s="298"/>
      <c r="AA1" s="298"/>
      <c r="AB1" s="298"/>
    </row>
    <row r="2" spans="2:34" ht="26.25" customHeight="1" x14ac:dyDescent="0.25">
      <c r="D2" s="34" t="s">
        <v>20</v>
      </c>
      <c r="E2" s="293" t="s">
        <v>176</v>
      </c>
      <c r="F2" s="294"/>
      <c r="G2" s="294"/>
      <c r="H2" s="294"/>
      <c r="I2" s="294"/>
      <c r="J2" s="295"/>
      <c r="K2" s="296" t="s">
        <v>19</v>
      </c>
      <c r="L2" s="297"/>
      <c r="M2" s="293" t="s">
        <v>115</v>
      </c>
      <c r="N2" s="294"/>
      <c r="O2" s="294"/>
      <c r="P2" s="294"/>
      <c r="Q2" s="294"/>
      <c r="R2" s="294"/>
      <c r="S2" s="294"/>
      <c r="T2" s="294"/>
      <c r="U2" s="294"/>
      <c r="V2" s="294"/>
      <c r="W2" s="294"/>
      <c r="X2" s="294"/>
      <c r="Y2" s="294"/>
      <c r="Z2" s="294"/>
      <c r="AA2" s="294"/>
      <c r="AB2" s="294"/>
    </row>
    <row r="3" spans="2:34" ht="26.25" customHeight="1" x14ac:dyDescent="0.25">
      <c r="D3" s="34" t="s">
        <v>168</v>
      </c>
      <c r="E3" s="293"/>
      <c r="F3" s="294"/>
      <c r="G3" s="294"/>
      <c r="H3" s="294"/>
      <c r="I3" s="294"/>
      <c r="J3" s="295"/>
      <c r="K3" s="38"/>
      <c r="L3" s="42" t="s">
        <v>166</v>
      </c>
      <c r="M3" s="293"/>
      <c r="N3" s="294"/>
      <c r="O3" s="294"/>
      <c r="P3" s="294"/>
      <c r="Q3" s="294"/>
      <c r="R3" s="294"/>
      <c r="S3" s="294"/>
      <c r="T3" s="294"/>
      <c r="U3" s="294"/>
      <c r="V3" s="294"/>
      <c r="W3" s="294"/>
      <c r="X3" s="294"/>
      <c r="Y3" s="294"/>
      <c r="Z3" s="294"/>
      <c r="AA3" s="294"/>
      <c r="AB3" s="294"/>
    </row>
    <row r="4" spans="2:34" ht="27.75" customHeight="1" x14ac:dyDescent="0.25">
      <c r="D4" s="15" t="s">
        <v>39</v>
      </c>
      <c r="E4" s="293">
        <v>2022</v>
      </c>
      <c r="F4" s="294"/>
      <c r="G4" s="294"/>
      <c r="H4" s="294"/>
      <c r="I4" s="294"/>
      <c r="J4" s="295"/>
      <c r="K4" s="296" t="s">
        <v>40</v>
      </c>
      <c r="L4" s="297"/>
      <c r="M4" s="293" t="s">
        <v>180</v>
      </c>
      <c r="N4" s="294"/>
      <c r="O4" s="294"/>
      <c r="P4" s="294"/>
      <c r="Q4" s="294"/>
      <c r="R4" s="294"/>
      <c r="S4" s="294"/>
      <c r="T4" s="294"/>
      <c r="U4" s="294"/>
      <c r="V4" s="294"/>
      <c r="W4" s="294"/>
      <c r="X4" s="294"/>
      <c r="Y4" s="294"/>
      <c r="Z4" s="294"/>
      <c r="AA4" s="294"/>
      <c r="AB4" s="294"/>
    </row>
    <row r="5" spans="2:34" ht="38.25" customHeight="1" x14ac:dyDescent="0.25">
      <c r="D5" s="15" t="s">
        <v>41</v>
      </c>
      <c r="E5" s="293" t="s">
        <v>54</v>
      </c>
      <c r="F5" s="294"/>
      <c r="G5" s="294"/>
      <c r="H5" s="294"/>
      <c r="I5" s="294"/>
      <c r="J5" s="295"/>
      <c r="K5" s="296" t="s">
        <v>42</v>
      </c>
      <c r="L5" s="297"/>
      <c r="M5" s="293" t="s">
        <v>56</v>
      </c>
      <c r="N5" s="294"/>
      <c r="O5" s="294"/>
      <c r="P5" s="294"/>
      <c r="Q5" s="294"/>
      <c r="R5" s="294"/>
      <c r="S5" s="294"/>
      <c r="T5" s="294"/>
      <c r="U5" s="294"/>
      <c r="V5" s="294"/>
      <c r="W5" s="294"/>
      <c r="X5" s="294"/>
      <c r="Y5" s="294"/>
      <c r="Z5" s="294"/>
      <c r="AA5" s="294"/>
      <c r="AB5" s="294"/>
    </row>
    <row r="6" spans="2:34" ht="19.5" customHeight="1" thickBot="1" x14ac:dyDescent="0.3">
      <c r="D6" s="258" t="s">
        <v>167</v>
      </c>
      <c r="E6" s="258"/>
      <c r="F6" s="258"/>
      <c r="G6" s="258"/>
      <c r="H6" s="258"/>
      <c r="I6" s="258"/>
      <c r="J6" s="258"/>
      <c r="K6" s="258"/>
      <c r="L6" s="258"/>
      <c r="M6" s="258"/>
      <c r="N6" s="258"/>
      <c r="O6" s="258"/>
      <c r="P6" s="258"/>
      <c r="Q6" s="258"/>
      <c r="R6" s="258"/>
      <c r="S6" s="258"/>
      <c r="T6" s="258"/>
      <c r="U6" s="258"/>
      <c r="V6" s="258"/>
      <c r="W6" s="258"/>
      <c r="X6" s="258"/>
      <c r="Y6" s="258"/>
      <c r="Z6" s="258"/>
      <c r="AA6" s="258"/>
      <c r="AB6" s="258"/>
    </row>
    <row r="7" spans="2:34" ht="15.75" thickBot="1" x14ac:dyDescent="0.3">
      <c r="D7" s="259" t="s">
        <v>53</v>
      </c>
      <c r="E7" s="260"/>
      <c r="F7" s="260"/>
      <c r="G7" s="260"/>
      <c r="H7" s="260"/>
      <c r="I7" s="260"/>
      <c r="J7" s="260"/>
      <c r="K7" s="35"/>
      <c r="L7" s="35"/>
      <c r="M7" s="35"/>
      <c r="N7" s="35"/>
      <c r="O7" s="261" t="s">
        <v>129</v>
      </c>
      <c r="P7" s="262"/>
      <c r="Q7" s="262"/>
      <c r="R7" s="262"/>
      <c r="S7" s="262"/>
      <c r="T7" s="262"/>
      <c r="U7" s="262"/>
      <c r="V7" s="262"/>
      <c r="W7" s="262"/>
      <c r="X7" s="262"/>
      <c r="Y7" s="262"/>
      <c r="Z7" s="262"/>
      <c r="AA7" s="262"/>
      <c r="AB7" s="262"/>
    </row>
    <row r="8" spans="2:34" ht="18" customHeight="1" x14ac:dyDescent="0.25">
      <c r="D8" s="263" t="s">
        <v>163</v>
      </c>
      <c r="E8" s="264"/>
      <c r="F8" s="264" t="s">
        <v>9</v>
      </c>
      <c r="G8" s="271" t="s">
        <v>124</v>
      </c>
      <c r="H8" s="264" t="s">
        <v>162</v>
      </c>
      <c r="I8" s="274" t="s">
        <v>127</v>
      </c>
      <c r="J8" s="274" t="s">
        <v>128</v>
      </c>
      <c r="K8" s="278" t="s">
        <v>186</v>
      </c>
      <c r="L8" s="279"/>
      <c r="M8" s="282" t="s">
        <v>187</v>
      </c>
      <c r="N8" s="283"/>
      <c r="O8" s="255"/>
      <c r="P8" s="256"/>
      <c r="Q8" s="256"/>
      <c r="R8" s="256"/>
      <c r="S8" s="16"/>
      <c r="T8" s="16"/>
      <c r="U8" s="16"/>
      <c r="V8" s="286"/>
      <c r="W8" s="287"/>
      <c r="X8" s="287"/>
      <c r="Y8" s="287"/>
      <c r="Z8" s="287"/>
      <c r="AA8" s="287"/>
      <c r="AB8" s="287"/>
    </row>
    <row r="9" spans="2:34" ht="18" customHeight="1" x14ac:dyDescent="0.25">
      <c r="D9" s="265"/>
      <c r="E9" s="266"/>
      <c r="F9" s="266"/>
      <c r="G9" s="272"/>
      <c r="H9" s="266"/>
      <c r="I9" s="275"/>
      <c r="J9" s="275"/>
      <c r="K9" s="280"/>
      <c r="L9" s="281"/>
      <c r="M9" s="284"/>
      <c r="N9" s="285"/>
      <c r="O9" s="288" t="s">
        <v>188</v>
      </c>
      <c r="P9" s="289"/>
      <c r="Q9" s="289"/>
      <c r="R9" s="289"/>
      <c r="S9" s="289"/>
      <c r="T9" s="289"/>
      <c r="U9" s="290"/>
      <c r="V9" s="291" t="s">
        <v>189</v>
      </c>
      <c r="W9" s="292"/>
      <c r="X9" s="292"/>
      <c r="Y9" s="292"/>
      <c r="Z9" s="292"/>
      <c r="AA9" s="292"/>
      <c r="AB9" s="292"/>
    </row>
    <row r="10" spans="2:34" ht="18" customHeight="1" thickBot="1" x14ac:dyDescent="0.3">
      <c r="D10" s="267"/>
      <c r="E10" s="268"/>
      <c r="F10" s="268"/>
      <c r="G10" s="272"/>
      <c r="H10" s="268"/>
      <c r="I10" s="276"/>
      <c r="J10" s="276"/>
      <c r="K10" s="251" t="s">
        <v>125</v>
      </c>
      <c r="L10" s="253" t="s">
        <v>121</v>
      </c>
      <c r="M10" s="251" t="s">
        <v>125</v>
      </c>
      <c r="N10" s="253" t="s">
        <v>121</v>
      </c>
      <c r="O10" s="255" t="s">
        <v>13</v>
      </c>
      <c r="P10" s="256"/>
      <c r="Q10" s="256"/>
      <c r="R10" s="256"/>
      <c r="S10" s="256"/>
      <c r="T10" s="256"/>
      <c r="U10" s="257"/>
      <c r="V10" s="242" t="s">
        <v>13</v>
      </c>
      <c r="W10" s="243"/>
      <c r="X10" s="243"/>
      <c r="Y10" s="243"/>
      <c r="Z10" s="243"/>
      <c r="AA10" s="243"/>
      <c r="AB10" s="243"/>
    </row>
    <row r="11" spans="2:34" ht="152.25" customHeight="1" thickBot="1" x14ac:dyDescent="0.3">
      <c r="B11" s="67" t="s">
        <v>190</v>
      </c>
      <c r="C11" s="67" t="s">
        <v>191</v>
      </c>
      <c r="D11" s="305"/>
      <c r="E11" s="270"/>
      <c r="F11" s="270"/>
      <c r="G11" s="273"/>
      <c r="H11" s="270"/>
      <c r="I11" s="277"/>
      <c r="J11" s="277"/>
      <c r="K11" s="252"/>
      <c r="L11" s="254"/>
      <c r="M11" s="252"/>
      <c r="N11" s="254"/>
      <c r="O11" s="17" t="s">
        <v>126</v>
      </c>
      <c r="P11" s="17" t="s">
        <v>122</v>
      </c>
      <c r="Q11" s="18" t="s">
        <v>135</v>
      </c>
      <c r="R11" s="18" t="s">
        <v>134</v>
      </c>
      <c r="S11" s="19" t="s">
        <v>136</v>
      </c>
      <c r="T11" s="19" t="s">
        <v>137</v>
      </c>
      <c r="U11" s="33" t="s">
        <v>120</v>
      </c>
      <c r="V11" s="39" t="s">
        <v>126</v>
      </c>
      <c r="W11" s="20" t="s">
        <v>122</v>
      </c>
      <c r="X11" s="31" t="s">
        <v>135</v>
      </c>
      <c r="Y11" s="31" t="s">
        <v>134</v>
      </c>
      <c r="Z11" s="32" t="s">
        <v>136</v>
      </c>
      <c r="AA11" s="32" t="s">
        <v>137</v>
      </c>
      <c r="AB11" s="20" t="s">
        <v>120</v>
      </c>
    </row>
    <row r="12" spans="2:34" ht="165" customHeight="1" x14ac:dyDescent="0.25">
      <c r="B12" s="68" t="s">
        <v>192</v>
      </c>
      <c r="C12" s="68" t="s">
        <v>193</v>
      </c>
      <c r="D12" s="303" t="s">
        <v>181</v>
      </c>
      <c r="E12" s="21" t="s">
        <v>0</v>
      </c>
      <c r="F12" s="69" t="s">
        <v>0</v>
      </c>
      <c r="G12" s="21" t="s">
        <v>139</v>
      </c>
      <c r="H12" s="21" t="s">
        <v>46</v>
      </c>
      <c r="I12" s="22">
        <v>0</v>
      </c>
      <c r="J12" s="22">
        <v>0</v>
      </c>
      <c r="K12" s="70" t="s">
        <v>194</v>
      </c>
      <c r="L12" s="24">
        <v>22136993914</v>
      </c>
      <c r="M12" s="70">
        <v>927</v>
      </c>
      <c r="N12" s="70">
        <v>55182598653</v>
      </c>
      <c r="O12" s="23" t="s">
        <v>194</v>
      </c>
      <c r="P12" s="24">
        <v>27423144329</v>
      </c>
      <c r="Q12" s="11">
        <f>IFERROR((1-(O12/K12)),0)</f>
        <v>0</v>
      </c>
      <c r="R12" s="11">
        <f>IFERROR((1-(P12/L12)),0)</f>
        <v>-0.23879260370835187</v>
      </c>
      <c r="S12" s="12">
        <f>IFERROR((Q12/J12),0)</f>
        <v>0</v>
      </c>
      <c r="T12" s="12">
        <f>IFERROR((R12/I12),0)</f>
        <v>0</v>
      </c>
      <c r="U12" s="23"/>
      <c r="V12" s="40">
        <v>995</v>
      </c>
      <c r="W12" s="24">
        <v>69388175215</v>
      </c>
      <c r="X12" s="9">
        <f>IFERROR((1-(V12/M12)),0)</f>
        <v>-7.3354908306364708E-2</v>
      </c>
      <c r="Y12" s="9">
        <f>IFERROR((1-(W12/N12)),0)</f>
        <v>-0.25742855372447582</v>
      </c>
      <c r="Z12" s="10">
        <f>IFERROR((X12/J12),0)</f>
        <v>0</v>
      </c>
      <c r="AA12" s="10">
        <f>IFERROR((Y12/I12),0)</f>
        <v>0</v>
      </c>
      <c r="AB12" s="25"/>
    </row>
    <row r="13" spans="2:34" ht="285" x14ac:dyDescent="0.25">
      <c r="B13" s="68" t="s">
        <v>195</v>
      </c>
      <c r="C13" s="68" t="s">
        <v>196</v>
      </c>
      <c r="D13" s="304"/>
      <c r="E13" s="26" t="s">
        <v>1</v>
      </c>
      <c r="F13" s="26" t="s">
        <v>141</v>
      </c>
      <c r="G13" s="26" t="s">
        <v>138</v>
      </c>
      <c r="H13" s="21" t="s">
        <v>46</v>
      </c>
      <c r="I13" s="22">
        <v>0</v>
      </c>
      <c r="J13" s="22">
        <v>0</v>
      </c>
      <c r="K13" s="70" t="s">
        <v>194</v>
      </c>
      <c r="L13" s="24">
        <v>11401291068</v>
      </c>
      <c r="M13" s="70"/>
      <c r="N13" s="70">
        <v>21965685538</v>
      </c>
      <c r="O13" s="23" t="s">
        <v>194</v>
      </c>
      <c r="P13" s="24">
        <v>13120815526</v>
      </c>
      <c r="Q13" s="11">
        <f t="shared" ref="Q13:R32" si="0">IFERROR((1-(O13/K13)),0)</f>
        <v>0</v>
      </c>
      <c r="R13" s="11">
        <f t="shared" si="0"/>
        <v>-0.15081839835018229</v>
      </c>
      <c r="S13" s="12">
        <f t="shared" ref="S13:S32" si="1">IFERROR((Q13/J13),0)</f>
        <v>0</v>
      </c>
      <c r="T13" s="12">
        <f t="shared" ref="T13:T32" si="2">IFERROR((R13/I13),0)</f>
        <v>0</v>
      </c>
      <c r="U13" s="23"/>
      <c r="V13" s="40"/>
      <c r="W13" s="24">
        <v>24869039401</v>
      </c>
      <c r="X13" s="9">
        <f t="shared" ref="X13:Y32" si="3">IFERROR((1-(V13/M13)),0)</f>
        <v>0</v>
      </c>
      <c r="Y13" s="9">
        <f t="shared" si="3"/>
        <v>-0.13217679266041027</v>
      </c>
      <c r="Z13" s="10">
        <f t="shared" ref="Z13:Z32" si="4">IFERROR((X13/J13),0)</f>
        <v>0</v>
      </c>
      <c r="AA13" s="10">
        <f t="shared" ref="AA13:AA32" si="5">IFERROR((Y13/I13),0)</f>
        <v>0</v>
      </c>
      <c r="AB13" s="25"/>
    </row>
    <row r="14" spans="2:34" ht="79.5" customHeight="1" x14ac:dyDescent="0.25">
      <c r="B14" s="71" t="s">
        <v>197</v>
      </c>
      <c r="C14" s="71"/>
      <c r="D14" s="302" t="s">
        <v>10</v>
      </c>
      <c r="E14" s="247" t="s">
        <v>2</v>
      </c>
      <c r="F14" s="72" t="s">
        <v>50</v>
      </c>
      <c r="G14" s="26" t="s">
        <v>151</v>
      </c>
      <c r="H14" s="26" t="s">
        <v>46</v>
      </c>
      <c r="I14" s="73">
        <v>0</v>
      </c>
      <c r="J14" s="73">
        <v>0</v>
      </c>
      <c r="K14" s="74" t="s">
        <v>194</v>
      </c>
      <c r="L14" s="74">
        <v>0</v>
      </c>
      <c r="M14" s="74"/>
      <c r="N14" s="74"/>
      <c r="O14" s="59"/>
      <c r="P14" s="24">
        <v>15404919</v>
      </c>
      <c r="Q14" s="11">
        <f t="shared" si="0"/>
        <v>0</v>
      </c>
      <c r="R14" s="11">
        <f t="shared" si="0"/>
        <v>0</v>
      </c>
      <c r="S14" s="12">
        <f t="shared" si="1"/>
        <v>0</v>
      </c>
      <c r="T14" s="12">
        <f t="shared" si="2"/>
        <v>0</v>
      </c>
      <c r="U14" s="23"/>
      <c r="V14" s="40">
        <v>40</v>
      </c>
      <c r="W14" s="24"/>
      <c r="X14" s="9">
        <f t="shared" si="3"/>
        <v>0</v>
      </c>
      <c r="Y14" s="9">
        <f t="shared" si="3"/>
        <v>0</v>
      </c>
      <c r="Z14" s="10">
        <f t="shared" si="4"/>
        <v>0</v>
      </c>
      <c r="AA14" s="10">
        <f t="shared" si="5"/>
        <v>0</v>
      </c>
      <c r="AB14" s="25"/>
      <c r="AF14" s="75"/>
      <c r="AH14" s="76"/>
    </row>
    <row r="15" spans="2:34" ht="90" x14ac:dyDescent="0.25">
      <c r="B15" s="71"/>
      <c r="C15" s="71" t="s">
        <v>198</v>
      </c>
      <c r="D15" s="302"/>
      <c r="E15" s="247"/>
      <c r="F15" s="72" t="s">
        <v>144</v>
      </c>
      <c r="G15" s="26" t="s">
        <v>142</v>
      </c>
      <c r="H15" s="26"/>
      <c r="I15" s="77"/>
      <c r="J15" s="77"/>
      <c r="K15" s="74"/>
      <c r="L15" s="24">
        <v>4306412</v>
      </c>
      <c r="M15" s="74"/>
      <c r="N15" s="74">
        <v>171155200</v>
      </c>
      <c r="O15" s="59"/>
      <c r="P15" s="78">
        <v>67743950</v>
      </c>
      <c r="Q15" s="11">
        <f t="shared" si="0"/>
        <v>0</v>
      </c>
      <c r="R15" s="11">
        <f t="shared" si="0"/>
        <v>-14.730949570082936</v>
      </c>
      <c r="S15" s="12">
        <f t="shared" si="1"/>
        <v>0</v>
      </c>
      <c r="T15" s="12">
        <f t="shared" si="2"/>
        <v>0</v>
      </c>
      <c r="U15" s="23"/>
      <c r="V15" s="40"/>
      <c r="W15" s="24">
        <v>265485391</v>
      </c>
      <c r="X15" s="9">
        <f t="shared" si="3"/>
        <v>0</v>
      </c>
      <c r="Y15" s="9">
        <f t="shared" si="3"/>
        <v>-0.55113832942265262</v>
      </c>
      <c r="Z15" s="10">
        <f t="shared" si="4"/>
        <v>0</v>
      </c>
      <c r="AA15" s="10">
        <f t="shared" si="5"/>
        <v>0</v>
      </c>
      <c r="AB15" s="25"/>
    </row>
    <row r="16" spans="2:34" ht="117" customHeight="1" x14ac:dyDescent="0.25">
      <c r="B16" s="68"/>
      <c r="C16" s="68" t="s">
        <v>199</v>
      </c>
      <c r="D16" s="302" t="s">
        <v>11</v>
      </c>
      <c r="E16" s="247" t="s">
        <v>3</v>
      </c>
      <c r="F16" s="79" t="s">
        <v>145</v>
      </c>
      <c r="G16" s="80" t="s">
        <v>194</v>
      </c>
      <c r="H16" s="79" t="s">
        <v>45</v>
      </c>
      <c r="I16" s="81">
        <v>1.4999999999999999E-2</v>
      </c>
      <c r="J16" s="82">
        <v>0</v>
      </c>
      <c r="K16" s="83"/>
      <c r="L16" s="56">
        <v>696986241</v>
      </c>
      <c r="M16" s="84"/>
      <c r="N16" s="84">
        <v>1483474112</v>
      </c>
      <c r="O16" s="59"/>
      <c r="P16" s="78">
        <v>684434361</v>
      </c>
      <c r="Q16" s="11">
        <f t="shared" si="0"/>
        <v>0</v>
      </c>
      <c r="R16" s="85">
        <f t="shared" si="0"/>
        <v>1.8008791654181344E-2</v>
      </c>
      <c r="S16" s="12">
        <f t="shared" si="1"/>
        <v>0</v>
      </c>
      <c r="T16" s="12">
        <f t="shared" si="2"/>
        <v>1.2005861102787563</v>
      </c>
      <c r="U16" s="86" t="s">
        <v>200</v>
      </c>
      <c r="V16" s="40"/>
      <c r="W16" s="24">
        <v>1227165445</v>
      </c>
      <c r="X16" s="9">
        <f t="shared" si="3"/>
        <v>0</v>
      </c>
      <c r="Y16" s="9">
        <f t="shared" si="3"/>
        <v>0.17277596213286661</v>
      </c>
      <c r="Z16" s="10">
        <f t="shared" si="4"/>
        <v>0</v>
      </c>
      <c r="AA16" s="10">
        <f>IFERROR((Y16/I16),0)</f>
        <v>11.518397475524441</v>
      </c>
      <c r="AB16" s="87"/>
    </row>
    <row r="17" spans="2:28" ht="48" customHeight="1" x14ac:dyDescent="0.25">
      <c r="B17" s="68" t="s">
        <v>201</v>
      </c>
      <c r="C17" s="68"/>
      <c r="D17" s="302"/>
      <c r="E17" s="247"/>
      <c r="F17" s="79" t="s">
        <v>143</v>
      </c>
      <c r="G17" s="79" t="s">
        <v>140</v>
      </c>
      <c r="H17" s="80" t="s">
        <v>46</v>
      </c>
      <c r="I17" s="82">
        <v>0</v>
      </c>
      <c r="J17" s="82">
        <v>0</v>
      </c>
      <c r="K17" s="88" t="s">
        <v>194</v>
      </c>
      <c r="L17" s="88">
        <v>0</v>
      </c>
      <c r="M17" s="83">
        <v>260</v>
      </c>
      <c r="N17" s="83">
        <v>183228100</v>
      </c>
      <c r="O17" s="40" t="s">
        <v>194</v>
      </c>
      <c r="P17" s="24">
        <v>0</v>
      </c>
      <c r="Q17" s="84">
        <f t="shared" si="0"/>
        <v>0</v>
      </c>
      <c r="R17" s="84">
        <f t="shared" si="0"/>
        <v>0</v>
      </c>
      <c r="S17" s="40">
        <f t="shared" si="1"/>
        <v>0</v>
      </c>
      <c r="T17" s="24">
        <f t="shared" si="2"/>
        <v>0</v>
      </c>
      <c r="U17" s="84"/>
      <c r="V17" s="83">
        <v>100</v>
      </c>
      <c r="W17" s="89">
        <v>67193000</v>
      </c>
      <c r="X17" s="9">
        <f t="shared" si="3"/>
        <v>0.61538461538461542</v>
      </c>
      <c r="Y17" s="9">
        <f t="shared" si="3"/>
        <v>0.63328223127347827</v>
      </c>
      <c r="Z17" s="10">
        <f t="shared" si="4"/>
        <v>0</v>
      </c>
      <c r="AA17" s="10">
        <f t="shared" si="5"/>
        <v>0</v>
      </c>
      <c r="AB17" s="25"/>
    </row>
    <row r="18" spans="2:28" ht="33.75" customHeight="1" x14ac:dyDescent="0.25">
      <c r="B18" s="68"/>
      <c r="C18" s="68" t="s">
        <v>202</v>
      </c>
      <c r="D18" s="302"/>
      <c r="E18" s="26" t="s">
        <v>4</v>
      </c>
      <c r="F18" s="79" t="s">
        <v>147</v>
      </c>
      <c r="G18" s="80" t="s">
        <v>194</v>
      </c>
      <c r="H18" s="80" t="s">
        <v>45</v>
      </c>
      <c r="I18" s="90">
        <v>1.4999999999999999E-2</v>
      </c>
      <c r="J18" s="82">
        <v>0</v>
      </c>
      <c r="K18" s="88" t="s">
        <v>194</v>
      </c>
      <c r="L18" s="24">
        <v>665347860</v>
      </c>
      <c r="M18" s="88"/>
      <c r="N18" s="88">
        <v>1238490299</v>
      </c>
      <c r="O18" s="23" t="s">
        <v>194</v>
      </c>
      <c r="P18" s="24">
        <v>548041604</v>
      </c>
      <c r="Q18" s="11">
        <f t="shared" si="0"/>
        <v>0</v>
      </c>
      <c r="R18" s="11">
        <f t="shared" si="0"/>
        <v>0.1763081585623496</v>
      </c>
      <c r="S18" s="12">
        <f t="shared" si="1"/>
        <v>0</v>
      </c>
      <c r="T18" s="12">
        <f t="shared" si="2"/>
        <v>11.753877237489974</v>
      </c>
      <c r="U18" s="86" t="s">
        <v>203</v>
      </c>
      <c r="V18" s="40"/>
      <c r="W18" s="24">
        <v>1091482167</v>
      </c>
      <c r="X18" s="9">
        <f t="shared" si="3"/>
        <v>0</v>
      </c>
      <c r="Y18" s="9">
        <f t="shared" si="3"/>
        <v>0.11869946185182023</v>
      </c>
      <c r="Z18" s="10">
        <f t="shared" si="4"/>
        <v>0</v>
      </c>
      <c r="AA18" s="10">
        <f t="shared" si="5"/>
        <v>7.9132974567880154</v>
      </c>
      <c r="AB18" s="87"/>
    </row>
    <row r="19" spans="2:28" ht="38.25" customHeight="1" x14ac:dyDescent="0.25">
      <c r="B19" s="68"/>
      <c r="C19" s="68" t="s">
        <v>204</v>
      </c>
      <c r="D19" s="302"/>
      <c r="E19" s="247" t="s">
        <v>5</v>
      </c>
      <c r="F19" s="26" t="s">
        <v>205</v>
      </c>
      <c r="G19" s="26" t="s">
        <v>142</v>
      </c>
      <c r="H19" s="21" t="s">
        <v>46</v>
      </c>
      <c r="I19" s="22">
        <v>0</v>
      </c>
      <c r="J19" s="22">
        <v>0</v>
      </c>
      <c r="K19" s="70" t="s">
        <v>194</v>
      </c>
      <c r="L19" s="70">
        <v>2693748842</v>
      </c>
      <c r="M19" s="70"/>
      <c r="N19" s="70">
        <v>6013464737</v>
      </c>
      <c r="O19" s="23" t="s">
        <v>194</v>
      </c>
      <c r="P19" s="24">
        <v>3428119085</v>
      </c>
      <c r="Q19" s="11">
        <f t="shared" si="0"/>
        <v>0</v>
      </c>
      <c r="R19" s="11">
        <f t="shared" si="0"/>
        <v>-0.27262016100014708</v>
      </c>
      <c r="S19" s="12">
        <f t="shared" si="1"/>
        <v>0</v>
      </c>
      <c r="T19" s="12">
        <f t="shared" si="2"/>
        <v>0</v>
      </c>
      <c r="U19" s="23"/>
      <c r="V19" s="40"/>
      <c r="W19" s="24">
        <v>6984649412</v>
      </c>
      <c r="X19" s="9">
        <f t="shared" si="3"/>
        <v>0</v>
      </c>
      <c r="Y19" s="9">
        <f t="shared" si="3"/>
        <v>-0.16150168288581424</v>
      </c>
      <c r="Z19" s="10">
        <f t="shared" si="4"/>
        <v>0</v>
      </c>
      <c r="AA19" s="10">
        <f t="shared" si="5"/>
        <v>0</v>
      </c>
      <c r="AB19" s="25"/>
    </row>
    <row r="20" spans="2:28" ht="38.25" customHeight="1" x14ac:dyDescent="0.25">
      <c r="B20" s="68"/>
      <c r="C20" s="91" t="s">
        <v>206</v>
      </c>
      <c r="D20" s="302"/>
      <c r="E20" s="247"/>
      <c r="F20" s="26" t="s">
        <v>207</v>
      </c>
      <c r="G20" s="26" t="s">
        <v>208</v>
      </c>
      <c r="H20" s="21" t="s">
        <v>46</v>
      </c>
      <c r="I20" s="22">
        <v>0</v>
      </c>
      <c r="J20" s="22">
        <v>0</v>
      </c>
      <c r="K20" s="70" t="s">
        <v>194</v>
      </c>
      <c r="L20" s="70">
        <v>0</v>
      </c>
      <c r="M20" s="70"/>
      <c r="N20" s="70">
        <v>0</v>
      </c>
      <c r="O20" s="23" t="s">
        <v>194</v>
      </c>
      <c r="P20" s="24">
        <v>0</v>
      </c>
      <c r="Q20" s="11">
        <f t="shared" si="0"/>
        <v>0</v>
      </c>
      <c r="R20" s="11">
        <f t="shared" si="0"/>
        <v>0</v>
      </c>
      <c r="S20" s="12">
        <f t="shared" si="1"/>
        <v>0</v>
      </c>
      <c r="T20" s="12">
        <f t="shared" si="2"/>
        <v>0</v>
      </c>
      <c r="U20" s="23"/>
      <c r="V20" s="40"/>
      <c r="W20" s="24">
        <v>0</v>
      </c>
      <c r="X20" s="9">
        <f t="shared" si="3"/>
        <v>0</v>
      </c>
      <c r="Y20" s="9">
        <f t="shared" si="3"/>
        <v>0</v>
      </c>
      <c r="Z20" s="10">
        <f t="shared" si="4"/>
        <v>0</v>
      </c>
      <c r="AA20" s="10">
        <f t="shared" si="5"/>
        <v>0</v>
      </c>
      <c r="AB20" s="25"/>
    </row>
    <row r="21" spans="2:28" ht="45.75" customHeight="1" x14ac:dyDescent="0.25">
      <c r="B21" s="68" t="s">
        <v>209</v>
      </c>
      <c r="C21" s="68" t="s">
        <v>210</v>
      </c>
      <c r="D21" s="302"/>
      <c r="E21" s="247"/>
      <c r="F21" s="26" t="s">
        <v>51</v>
      </c>
      <c r="G21" s="26" t="s">
        <v>142</v>
      </c>
      <c r="H21" s="21" t="s">
        <v>46</v>
      </c>
      <c r="I21" s="22">
        <v>0</v>
      </c>
      <c r="J21" s="22">
        <v>0</v>
      </c>
      <c r="K21" s="70" t="s">
        <v>194</v>
      </c>
      <c r="L21" s="24">
        <v>257904490</v>
      </c>
      <c r="M21" s="70"/>
      <c r="N21" s="70">
        <v>1043425739</v>
      </c>
      <c r="O21" s="23" t="s">
        <v>194</v>
      </c>
      <c r="P21" s="24">
        <v>689235062</v>
      </c>
      <c r="Q21" s="11">
        <f t="shared" si="0"/>
        <v>0</v>
      </c>
      <c r="R21" s="11">
        <f t="shared" si="0"/>
        <v>-1.6724430505261849</v>
      </c>
      <c r="S21" s="12">
        <f t="shared" si="1"/>
        <v>0</v>
      </c>
      <c r="T21" s="12">
        <f t="shared" si="2"/>
        <v>0</v>
      </c>
      <c r="U21" s="23"/>
      <c r="V21" s="40"/>
      <c r="W21" s="24">
        <v>1609107262</v>
      </c>
      <c r="X21" s="9">
        <f t="shared" si="3"/>
        <v>0</v>
      </c>
      <c r="Y21" s="9">
        <f t="shared" si="3"/>
        <v>-0.54213874725971278</v>
      </c>
      <c r="Z21" s="10">
        <f t="shared" si="4"/>
        <v>0</v>
      </c>
      <c r="AA21" s="10">
        <f t="shared" si="5"/>
        <v>0</v>
      </c>
      <c r="AB21" s="25"/>
    </row>
    <row r="22" spans="2:28" ht="63.75" customHeight="1" x14ac:dyDescent="0.25">
      <c r="B22" s="68"/>
      <c r="C22" s="68" t="s">
        <v>211</v>
      </c>
      <c r="D22" s="302"/>
      <c r="E22" s="247"/>
      <c r="F22" s="26" t="s">
        <v>52</v>
      </c>
      <c r="G22" s="26" t="s">
        <v>152</v>
      </c>
      <c r="H22" s="21" t="s">
        <v>46</v>
      </c>
      <c r="I22" s="22">
        <v>0</v>
      </c>
      <c r="J22" s="22">
        <v>0</v>
      </c>
      <c r="K22" s="70" t="s">
        <v>194</v>
      </c>
      <c r="L22" s="24">
        <v>1094309980</v>
      </c>
      <c r="M22" s="70">
        <f>+'[2]Q Serv Administrativos'!D2</f>
        <v>345671.174</v>
      </c>
      <c r="N22" s="70">
        <v>2862057796</v>
      </c>
      <c r="O22" s="23" t="s">
        <v>194</v>
      </c>
      <c r="P22" s="24">
        <v>1384275019</v>
      </c>
      <c r="Q22" s="11">
        <f t="shared" si="0"/>
        <v>0</v>
      </c>
      <c r="R22" s="11">
        <f t="shared" si="0"/>
        <v>-0.26497523032733383</v>
      </c>
      <c r="S22" s="12">
        <f t="shared" si="1"/>
        <v>0</v>
      </c>
      <c r="T22" s="12">
        <f t="shared" si="2"/>
        <v>0</v>
      </c>
      <c r="U22" s="86" t="s">
        <v>212</v>
      </c>
      <c r="V22" s="40">
        <f>+'[2]Q Serv Administrativos'!F2</f>
        <v>393659.24972399988</v>
      </c>
      <c r="W22" s="24">
        <v>3527661369</v>
      </c>
      <c r="X22" s="9">
        <f t="shared" si="3"/>
        <v>-0.13882579553480467</v>
      </c>
      <c r="Y22" s="9">
        <f t="shared" si="3"/>
        <v>-0.23256119213603754</v>
      </c>
      <c r="Z22" s="10">
        <f t="shared" si="4"/>
        <v>0</v>
      </c>
      <c r="AA22" s="10">
        <f t="shared" si="5"/>
        <v>0</v>
      </c>
      <c r="AB22" s="86" t="s">
        <v>213</v>
      </c>
    </row>
    <row r="23" spans="2:28" ht="36.75" customHeight="1" x14ac:dyDescent="0.25">
      <c r="B23" s="307" t="s">
        <v>214</v>
      </c>
      <c r="C23" s="309" t="s">
        <v>215</v>
      </c>
      <c r="D23" s="302"/>
      <c r="E23" s="248" t="s">
        <v>6</v>
      </c>
      <c r="F23" s="72" t="s">
        <v>153</v>
      </c>
      <c r="G23" s="26" t="s">
        <v>155</v>
      </c>
      <c r="H23" s="21" t="s">
        <v>46</v>
      </c>
      <c r="I23" s="22">
        <v>0</v>
      </c>
      <c r="J23" s="22">
        <v>0</v>
      </c>
      <c r="K23" s="70" t="s">
        <v>194</v>
      </c>
      <c r="L23" s="70">
        <v>0</v>
      </c>
      <c r="M23" s="311">
        <v>2489951</v>
      </c>
      <c r="N23" s="70">
        <v>0</v>
      </c>
      <c r="O23" s="23" t="s">
        <v>194</v>
      </c>
      <c r="P23" s="23">
        <v>0</v>
      </c>
      <c r="Q23" s="11">
        <f t="shared" si="0"/>
        <v>0</v>
      </c>
      <c r="R23" s="11">
        <f t="shared" si="0"/>
        <v>0</v>
      </c>
      <c r="S23" s="12">
        <f t="shared" si="1"/>
        <v>0</v>
      </c>
      <c r="T23" s="12">
        <f t="shared" si="2"/>
        <v>0</v>
      </c>
      <c r="U23" s="23"/>
      <c r="V23" s="313">
        <v>3582531</v>
      </c>
      <c r="W23" s="24">
        <v>0</v>
      </c>
      <c r="X23" s="9">
        <f t="shared" si="3"/>
        <v>-0.43879578353148307</v>
      </c>
      <c r="Y23" s="9">
        <f t="shared" si="3"/>
        <v>0</v>
      </c>
      <c r="Z23" s="10">
        <f t="shared" si="4"/>
        <v>0</v>
      </c>
      <c r="AA23" s="10">
        <f t="shared" si="5"/>
        <v>0</v>
      </c>
      <c r="AB23" s="93" t="s">
        <v>216</v>
      </c>
    </row>
    <row r="24" spans="2:28" ht="54" customHeight="1" x14ac:dyDescent="0.25">
      <c r="B24" s="308"/>
      <c r="C24" s="310"/>
      <c r="D24" s="302"/>
      <c r="E24" s="249"/>
      <c r="F24" s="72" t="s">
        <v>154</v>
      </c>
      <c r="G24" s="26" t="s">
        <v>156</v>
      </c>
      <c r="H24" s="21" t="s">
        <v>46</v>
      </c>
      <c r="I24" s="22">
        <v>0</v>
      </c>
      <c r="J24" s="22">
        <v>0</v>
      </c>
      <c r="K24" s="70" t="s">
        <v>194</v>
      </c>
      <c r="L24" s="70">
        <v>0</v>
      </c>
      <c r="M24" s="312"/>
      <c r="N24" s="70">
        <v>0</v>
      </c>
      <c r="O24" s="23" t="s">
        <v>194</v>
      </c>
      <c r="P24" s="23">
        <v>0</v>
      </c>
      <c r="Q24" s="11">
        <f t="shared" si="0"/>
        <v>0</v>
      </c>
      <c r="R24" s="11">
        <f t="shared" si="0"/>
        <v>0</v>
      </c>
      <c r="S24" s="12">
        <f t="shared" si="1"/>
        <v>0</v>
      </c>
      <c r="T24" s="12">
        <f t="shared" si="2"/>
        <v>0</v>
      </c>
      <c r="U24" s="23"/>
      <c r="V24" s="314"/>
      <c r="W24" s="24">
        <v>0</v>
      </c>
      <c r="X24" s="9">
        <f t="shared" si="3"/>
        <v>0</v>
      </c>
      <c r="Y24" s="9">
        <f t="shared" si="3"/>
        <v>0</v>
      </c>
      <c r="Z24" s="10">
        <f t="shared" si="4"/>
        <v>0</v>
      </c>
      <c r="AA24" s="10">
        <f t="shared" si="5"/>
        <v>0</v>
      </c>
      <c r="AB24" s="25"/>
    </row>
    <row r="25" spans="2:28" ht="89.1" customHeight="1" x14ac:dyDescent="0.25">
      <c r="B25" s="68" t="s">
        <v>217</v>
      </c>
      <c r="C25" s="68" t="s">
        <v>218</v>
      </c>
      <c r="D25" s="302"/>
      <c r="E25" s="239" t="s">
        <v>58</v>
      </c>
      <c r="F25" s="26" t="s">
        <v>49</v>
      </c>
      <c r="G25" s="26" t="s">
        <v>142</v>
      </c>
      <c r="H25" s="21" t="s">
        <v>46</v>
      </c>
      <c r="I25" s="22">
        <v>0</v>
      </c>
      <c r="J25" s="22">
        <v>0</v>
      </c>
      <c r="K25" s="70" t="s">
        <v>194</v>
      </c>
      <c r="L25" s="24">
        <v>248103757</v>
      </c>
      <c r="M25" s="70"/>
      <c r="N25" s="70">
        <v>658893446</v>
      </c>
      <c r="O25" s="23" t="s">
        <v>194</v>
      </c>
      <c r="P25" s="24">
        <v>238298991</v>
      </c>
      <c r="Q25" s="11">
        <f t="shared" si="0"/>
        <v>0</v>
      </c>
      <c r="R25" s="11">
        <f t="shared" si="0"/>
        <v>3.9518813090766658E-2</v>
      </c>
      <c r="S25" s="12">
        <f t="shared" si="1"/>
        <v>0</v>
      </c>
      <c r="T25" s="12">
        <f t="shared" si="2"/>
        <v>0</v>
      </c>
      <c r="U25" s="86" t="s">
        <v>219</v>
      </c>
      <c r="V25" s="40"/>
      <c r="W25" s="24">
        <v>489350900</v>
      </c>
      <c r="X25" s="9">
        <f t="shared" si="3"/>
        <v>0</v>
      </c>
      <c r="Y25" s="9">
        <f t="shared" si="3"/>
        <v>0.25731405742348212</v>
      </c>
      <c r="Z25" s="10">
        <f t="shared" si="4"/>
        <v>0</v>
      </c>
      <c r="AA25" s="10">
        <f t="shared" si="5"/>
        <v>0</v>
      </c>
      <c r="AB25" s="25"/>
    </row>
    <row r="26" spans="2:28" ht="89.1" customHeight="1" x14ac:dyDescent="0.25">
      <c r="B26" s="68" t="s">
        <v>220</v>
      </c>
      <c r="C26" s="91" t="s">
        <v>221</v>
      </c>
      <c r="D26" s="302"/>
      <c r="E26" s="250"/>
      <c r="F26" s="72" t="s">
        <v>48</v>
      </c>
      <c r="G26" s="26" t="s">
        <v>142</v>
      </c>
      <c r="H26" s="21" t="s">
        <v>46</v>
      </c>
      <c r="I26" s="22">
        <v>0</v>
      </c>
      <c r="J26" s="22">
        <v>0</v>
      </c>
      <c r="K26" s="70" t="s">
        <v>194</v>
      </c>
      <c r="L26" s="24">
        <v>1020416208</v>
      </c>
      <c r="M26" s="70"/>
      <c r="N26" s="70">
        <v>3658661785</v>
      </c>
      <c r="O26" s="23" t="s">
        <v>194</v>
      </c>
      <c r="P26" s="24">
        <v>856258720</v>
      </c>
      <c r="Q26" s="11">
        <f t="shared" si="0"/>
        <v>0</v>
      </c>
      <c r="R26" s="11">
        <f t="shared" si="0"/>
        <v>0.16087306994245631</v>
      </c>
      <c r="S26" s="12">
        <f t="shared" si="1"/>
        <v>0</v>
      </c>
      <c r="T26" s="12">
        <f t="shared" si="2"/>
        <v>0</v>
      </c>
      <c r="U26" s="86" t="s">
        <v>222</v>
      </c>
      <c r="V26" s="40"/>
      <c r="W26" s="24">
        <v>2440735981</v>
      </c>
      <c r="X26" s="9">
        <f t="shared" si="3"/>
        <v>0</v>
      </c>
      <c r="Y26" s="9">
        <f t="shared" si="3"/>
        <v>0.33288832791085665</v>
      </c>
      <c r="Z26" s="10">
        <f t="shared" si="4"/>
        <v>0</v>
      </c>
      <c r="AA26" s="10">
        <f t="shared" si="5"/>
        <v>0</v>
      </c>
      <c r="AB26" s="25"/>
    </row>
    <row r="27" spans="2:28" ht="60" x14ac:dyDescent="0.25">
      <c r="B27" s="68" t="s">
        <v>217</v>
      </c>
      <c r="C27" s="91" t="s">
        <v>223</v>
      </c>
      <c r="D27" s="302"/>
      <c r="E27" s="239" t="s">
        <v>59</v>
      </c>
      <c r="F27" s="72" t="s">
        <v>47</v>
      </c>
      <c r="G27" s="26" t="s">
        <v>157</v>
      </c>
      <c r="H27" s="21" t="s">
        <v>46</v>
      </c>
      <c r="I27" s="22">
        <v>0</v>
      </c>
      <c r="J27" s="22">
        <v>0</v>
      </c>
      <c r="K27" s="70" t="s">
        <v>194</v>
      </c>
      <c r="L27" s="95">
        <v>46950600</v>
      </c>
      <c r="M27" s="70">
        <v>182</v>
      </c>
      <c r="N27" s="70">
        <v>48673600</v>
      </c>
      <c r="O27" s="23" t="s">
        <v>194</v>
      </c>
      <c r="P27" s="96">
        <v>4827200</v>
      </c>
      <c r="Q27" s="11">
        <f>IFERROR((1-(O27/L27)),0)</f>
        <v>0</v>
      </c>
      <c r="R27" s="11">
        <f>IFERROR((1-(P27/#REF!)),0)</f>
        <v>0</v>
      </c>
      <c r="S27" s="12">
        <f t="shared" si="1"/>
        <v>0</v>
      </c>
      <c r="T27" s="12">
        <f t="shared" si="2"/>
        <v>0</v>
      </c>
      <c r="U27" s="23"/>
      <c r="V27" s="40">
        <v>173</v>
      </c>
      <c r="W27" s="24">
        <v>37167200</v>
      </c>
      <c r="X27" s="9">
        <f t="shared" si="3"/>
        <v>4.9450549450549497E-2</v>
      </c>
      <c r="Y27" s="9">
        <f t="shared" si="3"/>
        <v>0.23639919792248776</v>
      </c>
      <c r="Z27" s="10">
        <f t="shared" si="4"/>
        <v>0</v>
      </c>
      <c r="AA27" s="10">
        <f t="shared" si="5"/>
        <v>0</v>
      </c>
      <c r="AB27" s="25"/>
    </row>
    <row r="28" spans="2:28" ht="90" x14ac:dyDescent="0.25">
      <c r="B28" s="97"/>
      <c r="C28" s="68" t="s">
        <v>224</v>
      </c>
      <c r="D28" s="302"/>
      <c r="E28" s="250"/>
      <c r="F28" s="72" t="s">
        <v>14</v>
      </c>
      <c r="G28" s="26" t="s">
        <v>157</v>
      </c>
      <c r="H28" s="21" t="s">
        <v>46</v>
      </c>
      <c r="I28" s="22">
        <v>0</v>
      </c>
      <c r="J28" s="22">
        <v>0</v>
      </c>
      <c r="K28" s="70" t="s">
        <v>194</v>
      </c>
      <c r="L28" s="95">
        <v>135120586</v>
      </c>
      <c r="M28" s="70">
        <v>0</v>
      </c>
      <c r="N28" s="70">
        <v>370685791</v>
      </c>
      <c r="O28" s="23" t="s">
        <v>194</v>
      </c>
      <c r="P28" s="96">
        <v>154467674</v>
      </c>
      <c r="Q28" s="11">
        <f>IFERROR((1-(O28/L28)),0)</f>
        <v>0</v>
      </c>
      <c r="R28" s="11">
        <f>IFERROR((1-(P28/#REF!)),0)</f>
        <v>0</v>
      </c>
      <c r="S28" s="12">
        <f t="shared" si="1"/>
        <v>0</v>
      </c>
      <c r="T28" s="12">
        <f t="shared" si="2"/>
        <v>0</v>
      </c>
      <c r="U28" s="23"/>
      <c r="V28" s="40">
        <v>1</v>
      </c>
      <c r="W28" s="24">
        <v>511255252</v>
      </c>
      <c r="X28" s="9">
        <f t="shared" si="3"/>
        <v>0</v>
      </c>
      <c r="Y28" s="9">
        <f t="shared" si="3"/>
        <v>-0.37921459201547858</v>
      </c>
      <c r="Z28" s="10">
        <f t="shared" si="4"/>
        <v>0</v>
      </c>
      <c r="AA28" s="10">
        <f t="shared" si="5"/>
        <v>0</v>
      </c>
      <c r="AB28" s="25"/>
    </row>
    <row r="29" spans="2:28" ht="118.5" customHeight="1" thickBot="1" x14ac:dyDescent="0.3">
      <c r="B29" s="68"/>
      <c r="C29" s="68" t="s">
        <v>225</v>
      </c>
      <c r="D29" s="302"/>
      <c r="E29" s="26" t="s">
        <v>7</v>
      </c>
      <c r="F29" s="26" t="s">
        <v>158</v>
      </c>
      <c r="G29" s="26" t="s">
        <v>159</v>
      </c>
      <c r="H29" s="21" t="s">
        <v>46</v>
      </c>
      <c r="I29" s="22">
        <v>0</v>
      </c>
      <c r="J29" s="22">
        <v>0</v>
      </c>
      <c r="K29" s="70" t="s">
        <v>194</v>
      </c>
      <c r="L29" s="98">
        <v>963631806</v>
      </c>
      <c r="M29" s="70">
        <f>+'[2]Q Serv Administrativos'!C18</f>
        <v>46</v>
      </c>
      <c r="N29" s="70">
        <v>4238576901</v>
      </c>
      <c r="O29" s="23" t="s">
        <v>194</v>
      </c>
      <c r="P29" s="24">
        <v>1923196573</v>
      </c>
      <c r="Q29" s="11">
        <f t="shared" si="0"/>
        <v>0</v>
      </c>
      <c r="R29" s="11">
        <f t="shared" si="0"/>
        <v>-0.99577946786866445</v>
      </c>
      <c r="S29" s="12">
        <f t="shared" si="1"/>
        <v>0</v>
      </c>
      <c r="T29" s="12">
        <f t="shared" si="2"/>
        <v>0</v>
      </c>
      <c r="U29" s="86" t="s">
        <v>226</v>
      </c>
      <c r="V29" s="40">
        <f>+'[2]Q Serv Administrativos'!C20</f>
        <v>108</v>
      </c>
      <c r="W29" s="24">
        <v>3518565337</v>
      </c>
      <c r="X29" s="9">
        <f t="shared" si="3"/>
        <v>-1.347826086956522</v>
      </c>
      <c r="Y29" s="9">
        <f t="shared" si="3"/>
        <v>0.16987106305187694</v>
      </c>
      <c r="Z29" s="10">
        <f t="shared" si="4"/>
        <v>0</v>
      </c>
      <c r="AA29" s="10">
        <f t="shared" si="5"/>
        <v>0</v>
      </c>
      <c r="AB29" s="25"/>
    </row>
    <row r="30" spans="2:28" ht="60" x14ac:dyDescent="0.25">
      <c r="B30" s="99"/>
      <c r="C30" s="68" t="s">
        <v>227</v>
      </c>
      <c r="D30" s="299" t="s">
        <v>12</v>
      </c>
      <c r="E30" s="239" t="s">
        <v>8</v>
      </c>
      <c r="F30" s="27" t="s">
        <v>15</v>
      </c>
      <c r="G30" s="27" t="s">
        <v>160</v>
      </c>
      <c r="H30" s="21" t="s">
        <v>46</v>
      </c>
      <c r="I30" s="22">
        <v>0</v>
      </c>
      <c r="J30" s="22">
        <v>0</v>
      </c>
      <c r="K30" s="70" t="s">
        <v>194</v>
      </c>
      <c r="L30" s="100">
        <v>987439</v>
      </c>
      <c r="M30" s="70">
        <v>111781</v>
      </c>
      <c r="N30" s="70">
        <v>2019614</v>
      </c>
      <c r="O30" s="23" t="s">
        <v>194</v>
      </c>
      <c r="P30" s="24">
        <v>2921747</v>
      </c>
      <c r="Q30" s="11">
        <f t="shared" si="0"/>
        <v>0</v>
      </c>
      <c r="R30" s="11">
        <f t="shared" si="0"/>
        <v>-1.9589139177204871</v>
      </c>
      <c r="S30" s="12">
        <f t="shared" si="1"/>
        <v>0</v>
      </c>
      <c r="T30" s="12">
        <f t="shared" si="2"/>
        <v>0</v>
      </c>
      <c r="U30" s="23"/>
      <c r="V30" s="40">
        <v>96401</v>
      </c>
      <c r="W30" s="24">
        <v>4642496</v>
      </c>
      <c r="X30" s="9">
        <f t="shared" si="3"/>
        <v>0.13759046707401079</v>
      </c>
      <c r="Y30" s="9">
        <f t="shared" si="3"/>
        <v>-1.2987046039490715</v>
      </c>
      <c r="Z30" s="10">
        <f t="shared" si="4"/>
        <v>0</v>
      </c>
      <c r="AA30" s="10">
        <f t="shared" si="5"/>
        <v>0</v>
      </c>
      <c r="AB30" s="25"/>
    </row>
    <row r="31" spans="2:28" ht="60" x14ac:dyDescent="0.25">
      <c r="B31" s="99"/>
      <c r="C31" s="99" t="s">
        <v>228</v>
      </c>
      <c r="D31" s="300"/>
      <c r="E31" s="240"/>
      <c r="F31" s="27" t="s">
        <v>16</v>
      </c>
      <c r="G31" s="27" t="s">
        <v>160</v>
      </c>
      <c r="H31" s="21" t="s">
        <v>46</v>
      </c>
      <c r="I31" s="22">
        <v>0</v>
      </c>
      <c r="J31" s="22">
        <v>0</v>
      </c>
      <c r="K31" s="70" t="s">
        <v>194</v>
      </c>
      <c r="L31" s="70">
        <v>8313160</v>
      </c>
      <c r="M31" s="70">
        <v>7396</v>
      </c>
      <c r="N31" s="70">
        <v>21360180</v>
      </c>
      <c r="O31" s="23" t="s">
        <v>194</v>
      </c>
      <c r="P31" s="24">
        <v>7360650</v>
      </c>
      <c r="Q31" s="11">
        <f t="shared" si="0"/>
        <v>0</v>
      </c>
      <c r="R31" s="11">
        <f t="shared" si="0"/>
        <v>0.11457857180662945</v>
      </c>
      <c r="S31" s="12">
        <f t="shared" si="1"/>
        <v>0</v>
      </c>
      <c r="T31" s="12">
        <f t="shared" si="2"/>
        <v>0</v>
      </c>
      <c r="U31" s="28"/>
      <c r="V31" s="40">
        <v>7690</v>
      </c>
      <c r="W31" s="24">
        <v>21333750</v>
      </c>
      <c r="X31" s="9">
        <f t="shared" si="3"/>
        <v>-3.9751216873985973E-2</v>
      </c>
      <c r="Y31" s="9">
        <f t="shared" si="3"/>
        <v>1.2373491234624057E-3</v>
      </c>
      <c r="Z31" s="10">
        <f t="shared" si="4"/>
        <v>0</v>
      </c>
      <c r="AA31" s="10">
        <f t="shared" si="5"/>
        <v>0</v>
      </c>
      <c r="AB31" s="25"/>
    </row>
    <row r="32" spans="2:28" ht="60.75" thickBot="1" x14ac:dyDescent="0.3">
      <c r="B32" s="101"/>
      <c r="C32" s="99" t="s">
        <v>229</v>
      </c>
      <c r="D32" s="301"/>
      <c r="E32" s="241"/>
      <c r="F32" s="29" t="s">
        <v>17</v>
      </c>
      <c r="G32" s="29" t="s">
        <v>161</v>
      </c>
      <c r="H32" s="21" t="s">
        <v>46</v>
      </c>
      <c r="I32" s="22">
        <v>0</v>
      </c>
      <c r="J32" s="22">
        <v>0</v>
      </c>
      <c r="K32" s="70" t="s">
        <v>194</v>
      </c>
      <c r="L32" s="24">
        <v>1630483619</v>
      </c>
      <c r="M32" s="70"/>
      <c r="N32" s="70">
        <v>3355820739</v>
      </c>
      <c r="O32" s="23" t="s">
        <v>194</v>
      </c>
      <c r="P32" s="24">
        <v>1658165542</v>
      </c>
      <c r="Q32" s="11">
        <f t="shared" si="0"/>
        <v>0</v>
      </c>
      <c r="R32" s="11">
        <f t="shared" si="0"/>
        <v>-1.6977737572719587E-2</v>
      </c>
      <c r="S32" s="12">
        <f t="shared" si="1"/>
        <v>0</v>
      </c>
      <c r="T32" s="12">
        <f t="shared" si="2"/>
        <v>0</v>
      </c>
      <c r="U32" s="28"/>
      <c r="V32" s="40"/>
      <c r="W32" s="24">
        <v>3418902548</v>
      </c>
      <c r="X32" s="9">
        <f t="shared" si="3"/>
        <v>0</v>
      </c>
      <c r="Y32" s="9">
        <f t="shared" si="3"/>
        <v>-1.8797729052356216E-2</v>
      </c>
      <c r="Z32" s="10">
        <f t="shared" si="4"/>
        <v>0</v>
      </c>
      <c r="AA32" s="10">
        <f t="shared" si="5"/>
        <v>0</v>
      </c>
      <c r="AB32" s="25"/>
    </row>
    <row r="33" spans="2:28" ht="60.75" customHeight="1" thickBot="1" x14ac:dyDescent="0.3">
      <c r="B33" s="101" t="s">
        <v>230</v>
      </c>
      <c r="C33" s="101" t="s">
        <v>231</v>
      </c>
      <c r="D33" s="102" t="s">
        <v>182</v>
      </c>
      <c r="E33" s="21" t="s">
        <v>0</v>
      </c>
      <c r="F33" s="69" t="s">
        <v>0</v>
      </c>
      <c r="G33" s="21" t="s">
        <v>139</v>
      </c>
      <c r="H33" s="21" t="s">
        <v>46</v>
      </c>
      <c r="I33" s="22">
        <v>0</v>
      </c>
      <c r="J33" s="22">
        <v>0</v>
      </c>
      <c r="K33" s="70" t="s">
        <v>194</v>
      </c>
      <c r="L33" s="24">
        <v>2373594047</v>
      </c>
      <c r="M33" s="70">
        <v>104</v>
      </c>
      <c r="N33" s="70">
        <v>6615615681</v>
      </c>
      <c r="O33" s="23" t="s">
        <v>194</v>
      </c>
      <c r="P33" s="24">
        <v>3746233226</v>
      </c>
      <c r="Q33" s="22" t="s">
        <v>184</v>
      </c>
      <c r="R33" s="22" t="s">
        <v>184</v>
      </c>
      <c r="S33" s="22" t="s">
        <v>184</v>
      </c>
      <c r="T33" s="22" t="s">
        <v>184</v>
      </c>
      <c r="U33" s="23"/>
      <c r="V33" s="40">
        <v>117</v>
      </c>
      <c r="W33" s="24">
        <v>8459386702</v>
      </c>
      <c r="X33" s="22" t="s">
        <v>184</v>
      </c>
      <c r="Y33" s="22" t="s">
        <v>184</v>
      </c>
      <c r="Z33" s="22" t="s">
        <v>184</v>
      </c>
      <c r="AA33" s="22" t="s">
        <v>184</v>
      </c>
      <c r="AB33" s="25"/>
    </row>
    <row r="34" spans="2:28" ht="45" x14ac:dyDescent="0.25">
      <c r="D34" s="103" t="s">
        <v>11</v>
      </c>
      <c r="E34" s="80" t="s">
        <v>232</v>
      </c>
      <c r="F34" s="80" t="s">
        <v>232</v>
      </c>
      <c r="G34" s="80" t="s">
        <v>233</v>
      </c>
      <c r="H34" s="80" t="s">
        <v>45</v>
      </c>
      <c r="I34" s="82">
        <v>0</v>
      </c>
      <c r="J34" s="90">
        <v>1.4999999999999999E-2</v>
      </c>
      <c r="K34" s="104">
        <v>1363</v>
      </c>
      <c r="L34" s="105" t="s">
        <v>194</v>
      </c>
      <c r="M34" s="104">
        <f>+'[2]Q Serv Administrativos'!C8+'[2]Q Serv Administrativos'!C9</f>
        <v>5743</v>
      </c>
      <c r="N34" s="104"/>
      <c r="O34" s="106">
        <v>1233</v>
      </c>
      <c r="P34" s="105" t="s">
        <v>194</v>
      </c>
      <c r="Q34" s="11">
        <f t="shared" ref="Q34:R35" si="6">IFERROR((1-(O34/K34)),0)</f>
        <v>9.5377842993396911E-2</v>
      </c>
      <c r="R34" s="11">
        <f t="shared" si="6"/>
        <v>0</v>
      </c>
      <c r="S34" s="12">
        <f t="shared" ref="S34:S35" si="7">IFERROR((Q34/J34),0)</f>
        <v>6.358522866226461</v>
      </c>
      <c r="T34" s="12">
        <f t="shared" ref="T34:T35" si="8">IFERROR((R34/I34),0)</f>
        <v>0</v>
      </c>
      <c r="U34" s="23"/>
      <c r="V34" s="106">
        <f>+'[2]Q Serv Administrativos'!C11+'[2]Q Serv Administrativos'!C12</f>
        <v>4658</v>
      </c>
      <c r="W34" s="105"/>
      <c r="X34" s="9">
        <f>IFERROR((1-(V34/M34)),0)</f>
        <v>0.18892564861570604</v>
      </c>
      <c r="Y34" s="9">
        <f t="shared" ref="Y34:Y35" si="9">IFERROR((1-(W34/N34)),0)</f>
        <v>0</v>
      </c>
      <c r="Z34" s="10">
        <f t="shared" ref="Z34:Z35" si="10">IFERROR((X34/J34),0)</f>
        <v>12.595043241047071</v>
      </c>
      <c r="AA34" s="10">
        <f t="shared" ref="AA34:AA35" si="11">IFERROR((Y34/I34),0)</f>
        <v>0</v>
      </c>
      <c r="AB34" s="25"/>
    </row>
    <row r="35" spans="2:28" x14ac:dyDescent="0.25">
      <c r="B35" s="14" t="s">
        <v>234</v>
      </c>
      <c r="D35" s="103" t="s">
        <v>11</v>
      </c>
      <c r="E35" s="80" t="s">
        <v>235</v>
      </c>
      <c r="F35" s="80" t="s">
        <v>235</v>
      </c>
      <c r="G35" s="80" t="s">
        <v>194</v>
      </c>
      <c r="H35" s="80" t="s">
        <v>45</v>
      </c>
      <c r="I35" s="82">
        <v>0.01</v>
      </c>
      <c r="J35" s="82">
        <v>0</v>
      </c>
      <c r="K35" s="104" t="s">
        <v>194</v>
      </c>
      <c r="L35" s="105">
        <v>86280133</v>
      </c>
      <c r="M35" s="104"/>
      <c r="N35" s="104">
        <v>191732985</v>
      </c>
      <c r="O35" s="23" t="s">
        <v>194</v>
      </c>
      <c r="P35" s="105">
        <v>77996646</v>
      </c>
      <c r="Q35" s="11">
        <f t="shared" si="6"/>
        <v>0</v>
      </c>
      <c r="R35" s="11">
        <f t="shared" si="6"/>
        <v>9.6006887240194683E-2</v>
      </c>
      <c r="S35" s="12">
        <f t="shared" si="7"/>
        <v>0</v>
      </c>
      <c r="T35" s="12">
        <f t="shared" si="8"/>
        <v>9.6006887240194683</v>
      </c>
      <c r="U35" s="23"/>
      <c r="V35" s="107"/>
      <c r="W35" s="105">
        <v>172025794</v>
      </c>
      <c r="X35" s="9">
        <f t="shared" ref="X35" si="12">IFERROR((1-(V35/M35)),0)</f>
        <v>0</v>
      </c>
      <c r="Y35" s="9">
        <f t="shared" si="9"/>
        <v>0.10278456260408197</v>
      </c>
      <c r="Z35" s="10">
        <f t="shared" si="10"/>
        <v>0</v>
      </c>
      <c r="AA35" s="10">
        <f t="shared" si="11"/>
        <v>10.278456260408197</v>
      </c>
      <c r="AB35" s="108"/>
    </row>
    <row r="47" spans="2:28" ht="15.75" thickBot="1" x14ac:dyDescent="0.3"/>
    <row r="48" spans="2:28" ht="15.75" thickBot="1" x14ac:dyDescent="0.3">
      <c r="R48" s="109">
        <v>2021</v>
      </c>
      <c r="S48" s="110">
        <v>2022</v>
      </c>
    </row>
    <row r="49" spans="17:20" ht="15.75" thickBot="1" x14ac:dyDescent="0.3">
      <c r="Q49" s="111" t="s">
        <v>236</v>
      </c>
      <c r="R49" s="112">
        <v>1483474112</v>
      </c>
      <c r="S49" s="113">
        <v>1227165445</v>
      </c>
      <c r="T49" s="114"/>
    </row>
    <row r="50" spans="17:20" ht="15.75" thickBot="1" x14ac:dyDescent="0.3">
      <c r="Q50" s="115" t="s">
        <v>237</v>
      </c>
      <c r="R50" s="112">
        <v>1238490299</v>
      </c>
      <c r="S50" s="113">
        <v>1091482167</v>
      </c>
      <c r="T50" s="114"/>
    </row>
    <row r="51" spans="17:20" ht="15.75" thickBot="1" x14ac:dyDescent="0.3">
      <c r="Q51" s="115" t="s">
        <v>235</v>
      </c>
      <c r="R51" s="112">
        <v>191732985</v>
      </c>
      <c r="S51" s="113">
        <v>172025794</v>
      </c>
      <c r="T51" s="114"/>
    </row>
    <row r="52" spans="17:20" x14ac:dyDescent="0.25">
      <c r="T52" s="114"/>
    </row>
    <row r="53" spans="17:20" x14ac:dyDescent="0.25">
      <c r="R53" s="116"/>
      <c r="S53" s="116"/>
    </row>
    <row r="54" spans="17:20" ht="15.75" thickBot="1" x14ac:dyDescent="0.3"/>
    <row r="55" spans="17:20" ht="15.75" thickBot="1" x14ac:dyDescent="0.3">
      <c r="R55" s="109">
        <v>2021</v>
      </c>
      <c r="S55" s="110">
        <v>2022</v>
      </c>
    </row>
    <row r="56" spans="17:20" ht="15.75" thickBot="1" x14ac:dyDescent="0.3">
      <c r="Q56" s="115" t="s">
        <v>238</v>
      </c>
      <c r="R56" s="117">
        <v>5743</v>
      </c>
      <c r="S56" s="118">
        <v>4658</v>
      </c>
    </row>
  </sheetData>
  <mergeCells count="48">
    <mergeCell ref="F1:AB1"/>
    <mergeCell ref="E2:J2"/>
    <mergeCell ref="K2:L2"/>
    <mergeCell ref="M2:AB2"/>
    <mergeCell ref="E3:J3"/>
    <mergeCell ref="M3:AB3"/>
    <mergeCell ref="E4:J4"/>
    <mergeCell ref="K4:L4"/>
    <mergeCell ref="M4:AB4"/>
    <mergeCell ref="E5:J5"/>
    <mergeCell ref="K5:L5"/>
    <mergeCell ref="M5:AB5"/>
    <mergeCell ref="D6:AB6"/>
    <mergeCell ref="D7:J7"/>
    <mergeCell ref="O7:AB7"/>
    <mergeCell ref="D8:E11"/>
    <mergeCell ref="F8:F11"/>
    <mergeCell ref="G8:G11"/>
    <mergeCell ref="H8:H11"/>
    <mergeCell ref="I8:I11"/>
    <mergeCell ref="J8:J11"/>
    <mergeCell ref="K8:L9"/>
    <mergeCell ref="M8:N9"/>
    <mergeCell ref="O8:R8"/>
    <mergeCell ref="V8:AB8"/>
    <mergeCell ref="O9:U9"/>
    <mergeCell ref="V9:AB9"/>
    <mergeCell ref="M23:M24"/>
    <mergeCell ref="V23:V24"/>
    <mergeCell ref="E25:E26"/>
    <mergeCell ref="V10:AB10"/>
    <mergeCell ref="D12:D13"/>
    <mergeCell ref="D14:D15"/>
    <mergeCell ref="E14:E15"/>
    <mergeCell ref="D16:D29"/>
    <mergeCell ref="E16:E17"/>
    <mergeCell ref="E19:E22"/>
    <mergeCell ref="E27:E28"/>
    <mergeCell ref="K10:K11"/>
    <mergeCell ref="L10:L11"/>
    <mergeCell ref="M10:M11"/>
    <mergeCell ref="N10:N11"/>
    <mergeCell ref="O10:U10"/>
    <mergeCell ref="D30:D32"/>
    <mergeCell ref="E30:E32"/>
    <mergeCell ref="B23:B24"/>
    <mergeCell ref="C23:C24"/>
    <mergeCell ref="E23:E24"/>
  </mergeCells>
  <dataValidations count="14">
    <dataValidation allowBlank="1" showInputMessage="1" showErrorMessage="1" prompt="Defina la referencia que se usará  para medir el rubro o componente. Ejem. Metro cúbico, personas, horas, entre otros." sqref="G8:G11" xr:uid="{93DDE552-D8BC-4BE0-8F4B-C2810063DFE8}"/>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H8:H11" xr:uid="{9CD6C49A-ECFE-4D6D-B7AB-50ACBBF771C0}"/>
    <dataValidation allowBlank="1" showInputMessage="1" showErrorMessage="1" prompt="Si en la celda &quot;E&quot;, selecionó SI, defina una meta en porcentaje para mantener o reducir el gasto en la vigencia. (En giros presupuestales)" sqref="I8:I11" xr:uid="{EDFEA3E4-462D-4A12-B77A-8BC9C23CF1E8}"/>
    <dataValidation allowBlank="1" showInputMessage="1" showErrorMessage="1" prompt="Si en la celda &quot;E&quot;, selecionó SI, defina una meta en porcentaje para mantener o reducir el gasto en la vigencia. (En unidad de medida)" sqref="J8:J11" xr:uid="{E3F18F0E-B620-4E82-8682-BDFC13F5EC46}"/>
    <dataValidation allowBlank="1" showInputMessage="1" showErrorMessage="1" prompt="Relacione el dato de consumo asociado al rubro, componente y unidad de medida reportado en el  mismo periodo del año anterior_x000a_" sqref="K10:K11 M10:M11" xr:uid="{A4707459-2AC2-41A5-9DEC-5F3C9ECEA036}"/>
    <dataValidation allowBlank="1" showInputMessage="1" showErrorMessage="1" prompt="Relacione los giros realizados  en el  mismo periodo del año anterior, relacionados con el rubro y el componente. Valores en pesos." sqref="N10:N11" xr:uid="{66780B18-0D11-4A78-8B66-F747732B003D}"/>
    <dataValidation allowBlank="1" showInputMessage="1" showErrorMessage="1" prompt="Relacione el dato de consumo asociado al rubro, componente y unidad de medida en el periodo de reporte._x000a_" sqref="O11 V11" xr:uid="{4AD93041-1E3A-45A1-A4AC-C3CDB7571BDE}"/>
    <dataValidation allowBlank="1" showInputMessage="1" showErrorMessage="1" prompt="Relacione los giros realizados  en el  periodo de reporte para el rubro y el componente. Valores en pesos." sqref="P11" xr:uid="{C6836D5A-9A2E-48AC-B01E-31FB6B6B6A52}"/>
    <dataValidation allowBlank="1" showInputMessage="1" showErrorMessage="1" prompt="Relacione los giros realizados  en el  periodo de reporte para el rubro y el componente. Valores en pesos._x000a_" sqref="W11" xr:uid="{247F4074-6DAB-44D5-B24C-CA5BF037C437}"/>
    <dataValidation allowBlank="1" showInputMessage="1" showErrorMessage="1" prompt="Escribir la otra entidad que no se encuentra en la lista desplegable" sqref="M3:AB3" xr:uid="{64218FFC-7D30-429E-8AA9-BA834F78D03E}"/>
    <dataValidation allowBlank="1" showInputMessage="1" showErrorMessage="1" prompt="Relacione los giros realizados  en el  mismo periodo del año anterior, relacionados con el rubro y el componente. valores en pesos." sqref="L10:L11" xr:uid="{AB92A676-E365-4BEE-BD74-835082784109}"/>
    <dataValidation allowBlank="1" showInputMessage="1" showErrorMessage="1" prompt="Solo aplica para gastos de funcionamiento." sqref="D8:E11" xr:uid="{71336AE1-F189-4C52-AA0E-32ACAEC64C87}"/>
    <dataValidation allowBlank="1" showInputMessage="1" showErrorMessage="1" prompt="Escribir el otro sector que no se encuentra en la lista desplegable" sqref="E3:J3" xr:uid="{915A3444-19E3-47D2-893A-3CF55AE41E2C}"/>
    <dataValidation type="list" allowBlank="1" showInputMessage="1" showErrorMessage="1" sqref="M2:AB2" xr:uid="{120C602C-F1F4-4586-9CD2-D39A58B2CD24}">
      <formula1>INDIRECT(E2)</formula1>
    </dataValidation>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5">
        <x14:dataValidation type="list" showInputMessage="1" showErrorMessage="1" xr:uid="{1A783F72-8195-4969-9A7E-0FC573D358AF}">
          <x14:formula1>
            <xm:f>datos!$D$2:$T$2</xm:f>
          </x14:formula1>
          <xm:sqref>E2:J2</xm:sqref>
        </x14:dataValidation>
        <x14:dataValidation type="list" allowBlank="1" showInputMessage="1" showErrorMessage="1" xr:uid="{0A502887-CFD4-47FC-B59A-286657CF4088}">
          <x14:formula1>
            <xm:f>datos!$E$18:$E$20</xm:f>
          </x14:formula1>
          <xm:sqref>M5</xm:sqref>
        </x14:dataValidation>
        <x14:dataValidation type="list" allowBlank="1" showInputMessage="1" showErrorMessage="1" xr:uid="{F0D8FDC5-2CD2-4488-A0AA-704D7502CF6E}">
          <x14:formula1>
            <xm:f>datos!$D$27:$D$31</xm:f>
          </x14:formula1>
          <xm:sqref>E4</xm:sqref>
        </x14:dataValidation>
        <x14:dataValidation type="list" allowBlank="1" showInputMessage="1" showErrorMessage="1" xr:uid="{0A4E28A9-9A95-4C59-AF39-207E0880404C}">
          <x14:formula1>
            <xm:f>datos!$E$27:$E$29</xm:f>
          </x14:formula1>
          <xm:sqref>M4</xm:sqref>
        </x14:dataValidation>
        <x14:dataValidation type="list" allowBlank="1" showInputMessage="1" showErrorMessage="1" xr:uid="{212EFA32-DCA2-4034-AE34-29EA4DA96D6D}">
          <x14:formula1>
            <xm:f>datos!$E$12:$E$13</xm:f>
          </x14:formula1>
          <xm:sqref>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datos</vt:lpstr>
      <vt:lpstr>SDHT</vt:lpstr>
      <vt:lpstr>CVP</vt:lpstr>
      <vt:lpstr>UAESP</vt:lpstr>
      <vt:lpstr>ERU</vt:lpstr>
      <vt:lpstr>EAAB</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Gheiner Saul Cárdenas Manzanares</dc:creator>
  <cp:lastModifiedBy>Gheiner Saul Cárdenas Manzanares</cp:lastModifiedBy>
  <dcterms:created xsi:type="dcterms:W3CDTF">2021-10-14T18:59:05Z</dcterms:created>
  <dcterms:modified xsi:type="dcterms:W3CDTF">2025-06-17T20:07:59Z</dcterms:modified>
</cp:coreProperties>
</file>