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iguel.pardo\Documents\Rendición de la Cuenta 2023\Informes\Control Fiscal Interno - Especiales\CBN-1019 Informe de Control Interno Contable\"/>
    </mc:Choice>
  </mc:AlternateContent>
  <xr:revisionPtr revIDLastSave="0" documentId="13_ncr:1_{29F851DB-CAB8-4EF0-A5EB-FBBB05E22EE0}" xr6:coauthVersionLast="47" xr6:coauthVersionMax="47" xr10:uidLastSave="{00000000-0000-0000-0000-000000000000}"/>
  <bookViews>
    <workbookView xWindow="-120" yWindow="-120" windowWidth="29040" windowHeight="15720" firstSheet="3" activeTab="3" xr2:uid="{00000000-000D-0000-FFFF-FFFF00000000}"/>
  </bookViews>
  <sheets>
    <sheet name="Hoja1" sheetId="1" state="hidden" r:id="rId1"/>
    <sheet name="Hoja2" sheetId="2" state="hidden" r:id="rId2"/>
    <sheet name="CON CAMBIOS 1" sheetId="5" state="hidden" r:id="rId3"/>
    <sheet name="MATRIZINFORMECUANTITATIVOSCIC" sheetId="8" r:id="rId4"/>
    <sheet name="Hoja3" sheetId="7" state="hidden" r:id="rId5"/>
    <sheet name="Hoja4" sheetId="9" state="hidden" r:id="rId6"/>
  </sheets>
  <definedNames>
    <definedName name="_xlnm._FilterDatabase" localSheetId="2" hidden="1">'CON CAMBIOS 1'!$A$41:$D$109</definedName>
    <definedName name="_xlnm.Print_Area" localSheetId="3">MATRIZINFORMECUANTITATIVOSCIC!$A$1:$H$160</definedName>
    <definedName name="No_se_aplica">Hoja1!$C$13</definedName>
    <definedName name="Si">Hoja1!$C$13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5" i="8" l="1"/>
  <c r="F125" i="8"/>
  <c r="G125" i="8" l="1"/>
  <c r="F133" i="8"/>
  <c r="F132" i="8"/>
  <c r="F131" i="8"/>
  <c r="F130" i="8"/>
  <c r="F129" i="8"/>
  <c r="F128" i="8"/>
  <c r="F127" i="8"/>
  <c r="F126" i="8"/>
  <c r="F124" i="8"/>
  <c r="F123" i="8"/>
  <c r="F122" i="8"/>
  <c r="F119" i="8"/>
  <c r="F118" i="8"/>
  <c r="F117" i="8"/>
  <c r="F114" i="8"/>
  <c r="F113" i="8"/>
  <c r="F112" i="8"/>
  <c r="F111" i="8"/>
  <c r="F110" i="8"/>
  <c r="F109" i="8"/>
  <c r="F108" i="8"/>
  <c r="F107" i="8"/>
  <c r="F106" i="8"/>
  <c r="F105" i="8"/>
  <c r="F104" i="8"/>
  <c r="F103" i="8"/>
  <c r="F102" i="8"/>
  <c r="F101" i="8"/>
  <c r="F100" i="8"/>
  <c r="F99" i="8"/>
  <c r="F97" i="8"/>
  <c r="F96" i="8"/>
  <c r="F95" i="8"/>
  <c r="F94" i="8"/>
  <c r="F93" i="8"/>
  <c r="F92" i="8"/>
  <c r="F91" i="8"/>
  <c r="F90" i="8"/>
  <c r="F89" i="8"/>
  <c r="F88" i="8"/>
  <c r="F86" i="8"/>
  <c r="F85" i="8"/>
  <c r="F84" i="8"/>
  <c r="F82" i="8"/>
  <c r="F81" i="8"/>
  <c r="F80" i="8"/>
  <c r="F79" i="8"/>
  <c r="F78" i="8"/>
  <c r="F77" i="8"/>
  <c r="F76" i="8"/>
  <c r="F75" i="8"/>
  <c r="F74" i="8"/>
  <c r="F73" i="8"/>
  <c r="F72" i="8"/>
  <c r="F71" i="8"/>
  <c r="F70" i="8"/>
  <c r="F69" i="8"/>
  <c r="F68" i="8"/>
  <c r="F66" i="8"/>
  <c r="F65" i="8"/>
  <c r="F64" i="8"/>
  <c r="F63" i="8"/>
  <c r="F61" i="8"/>
  <c r="F60" i="8"/>
  <c r="F59" i="8"/>
  <c r="F58" i="8"/>
  <c r="F57" i="8"/>
  <c r="F56" i="8"/>
  <c r="F55" i="8"/>
  <c r="F54"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0" i="8"/>
  <c r="F19" i="8"/>
  <c r="F18" i="8"/>
  <c r="F17" i="8"/>
  <c r="D123" i="8"/>
  <c r="D130" i="8"/>
  <c r="D114" i="8"/>
  <c r="D113" i="8"/>
  <c r="D112" i="8"/>
  <c r="D111" i="8"/>
  <c r="D110" i="8"/>
  <c r="D105" i="8"/>
  <c r="D97" i="8"/>
  <c r="D96" i="8"/>
  <c r="D95" i="8"/>
  <c r="D94" i="8"/>
  <c r="D93" i="8"/>
  <c r="D61" i="8"/>
  <c r="D66" i="8"/>
  <c r="D64" i="8"/>
  <c r="D91" i="8"/>
  <c r="D90" i="8"/>
  <c r="D89" i="8"/>
  <c r="D50" i="8"/>
  <c r="D49" i="8"/>
  <c r="D48" i="8"/>
  <c r="D27" i="8"/>
  <c r="D28" i="8"/>
  <c r="D26" i="8"/>
  <c r="D133" i="8"/>
  <c r="D132" i="8"/>
  <c r="D119" i="8"/>
  <c r="D118" i="8"/>
  <c r="D108" i="8"/>
  <c r="G108" i="8" s="1"/>
  <c r="D107" i="8"/>
  <c r="D86" i="8"/>
  <c r="D85" i="8"/>
  <c r="D82" i="8"/>
  <c r="D81" i="8"/>
  <c r="D79" i="8"/>
  <c r="D78" i="8"/>
  <c r="D76" i="8"/>
  <c r="D75" i="8"/>
  <c r="D73" i="8"/>
  <c r="D72" i="8"/>
  <c r="D70" i="8"/>
  <c r="D69" i="8"/>
  <c r="D59" i="8"/>
  <c r="D58" i="8"/>
  <c r="D56" i="8"/>
  <c r="D55" i="8"/>
  <c r="D46" i="8"/>
  <c r="D45" i="8"/>
  <c r="D43" i="8"/>
  <c r="D42" i="8"/>
  <c r="D40" i="8"/>
  <c r="D39" i="8"/>
  <c r="D37" i="8"/>
  <c r="D36" i="8"/>
  <c r="D34" i="8"/>
  <c r="D33" i="8"/>
  <c r="D31" i="8"/>
  <c r="D30" i="8"/>
  <c r="D24" i="8"/>
  <c r="D23" i="8"/>
  <c r="F16" i="8"/>
  <c r="D128" i="8"/>
  <c r="D127" i="8"/>
  <c r="D126" i="8"/>
  <c r="D103" i="8"/>
  <c r="D102" i="8"/>
  <c r="D101" i="8"/>
  <c r="D100" i="8"/>
  <c r="D18" i="8"/>
  <c r="D19" i="8"/>
  <c r="D20" i="8"/>
  <c r="D17" i="8"/>
  <c r="D131" i="8"/>
  <c r="D129" i="8"/>
  <c r="D124" i="8"/>
  <c r="D122" i="8"/>
  <c r="D117" i="8"/>
  <c r="D109" i="8"/>
  <c r="D106" i="8"/>
  <c r="D104" i="8"/>
  <c r="D99" i="8"/>
  <c r="D92" i="8"/>
  <c r="D88" i="8"/>
  <c r="D84" i="8"/>
  <c r="D80" i="8"/>
  <c r="D77" i="8"/>
  <c r="D74" i="8"/>
  <c r="D71" i="8"/>
  <c r="D68" i="8"/>
  <c r="D65" i="8"/>
  <c r="D63" i="8"/>
  <c r="D60" i="8"/>
  <c r="D57" i="8"/>
  <c r="D54" i="8"/>
  <c r="D47" i="8"/>
  <c r="D44" i="8"/>
  <c r="D41" i="8"/>
  <c r="D38" i="8"/>
  <c r="D35" i="8"/>
  <c r="D32" i="8"/>
  <c r="D29" i="8"/>
  <c r="D25" i="8"/>
  <c r="D22" i="8"/>
  <c r="D16" i="8"/>
  <c r="I4" i="9"/>
  <c r="I5" i="9"/>
  <c r="I3" i="9"/>
  <c r="F130" i="5"/>
  <c r="H130" i="5" s="1"/>
  <c r="F129" i="5"/>
  <c r="F125" i="5"/>
  <c r="F124" i="5"/>
  <c r="F123" i="5"/>
  <c r="F122" i="5"/>
  <c r="F115" i="5"/>
  <c r="H115" i="5" s="1"/>
  <c r="F114" i="5"/>
  <c r="H114" i="5" s="1"/>
  <c r="F101" i="5"/>
  <c r="F100" i="5"/>
  <c r="F95" i="5"/>
  <c r="F94" i="5"/>
  <c r="F93" i="5"/>
  <c r="F90" i="5"/>
  <c r="F89" i="5"/>
  <c r="F88" i="5"/>
  <c r="F87" i="5"/>
  <c r="F86" i="5"/>
  <c r="F84" i="5"/>
  <c r="F83" i="5"/>
  <c r="F82" i="5"/>
  <c r="H82" i="5" s="1"/>
  <c r="F80" i="5"/>
  <c r="F78" i="5"/>
  <c r="F77" i="5"/>
  <c r="F76" i="5"/>
  <c r="F74" i="5"/>
  <c r="F73" i="5"/>
  <c r="F71" i="5"/>
  <c r="H71" i="5" s="1"/>
  <c r="F70" i="5"/>
  <c r="F68" i="5"/>
  <c r="F67" i="5"/>
  <c r="H67" i="5" s="1"/>
  <c r="F65" i="5"/>
  <c r="F64" i="5"/>
  <c r="F62" i="5"/>
  <c r="F61" i="5"/>
  <c r="F53" i="5"/>
  <c r="F52" i="5"/>
  <c r="F50" i="5"/>
  <c r="F49" i="5"/>
  <c r="F46" i="5"/>
  <c r="F45" i="5"/>
  <c r="G45" i="5"/>
  <c r="G46" i="5"/>
  <c r="G48" i="5"/>
  <c r="H48" i="5" s="1"/>
  <c r="G49" i="5"/>
  <c r="G50" i="5"/>
  <c r="G51" i="5"/>
  <c r="H51" i="5" s="1"/>
  <c r="G52" i="5"/>
  <c r="G53" i="5"/>
  <c r="G54" i="5"/>
  <c r="H54" i="5" s="1"/>
  <c r="G56" i="5"/>
  <c r="H56" i="5" s="1"/>
  <c r="G57" i="5"/>
  <c r="H57" i="5" s="1"/>
  <c r="G58" i="5"/>
  <c r="H58" i="5" s="1"/>
  <c r="G59" i="5"/>
  <c r="H59" i="5" s="1"/>
  <c r="G60" i="5"/>
  <c r="H60" i="5" s="1"/>
  <c r="G61" i="5"/>
  <c r="H61" i="5" s="1"/>
  <c r="G62" i="5"/>
  <c r="G63" i="5"/>
  <c r="H63" i="5" s="1"/>
  <c r="G64" i="5"/>
  <c r="G65" i="5"/>
  <c r="G66" i="5"/>
  <c r="H66" i="5" s="1"/>
  <c r="G67" i="5"/>
  <c r="G68" i="5"/>
  <c r="G69" i="5"/>
  <c r="H69" i="5" s="1"/>
  <c r="G70" i="5"/>
  <c r="H70" i="5" s="1"/>
  <c r="G71" i="5"/>
  <c r="G72" i="5"/>
  <c r="H72" i="5" s="1"/>
  <c r="G73" i="5"/>
  <c r="H73" i="5" s="1"/>
  <c r="G74" i="5"/>
  <c r="G75" i="5"/>
  <c r="H75" i="5" s="1"/>
  <c r="G76" i="5"/>
  <c r="G77" i="5"/>
  <c r="G78" i="5"/>
  <c r="G79" i="5"/>
  <c r="H79" i="5" s="1"/>
  <c r="G80" i="5"/>
  <c r="G81" i="5"/>
  <c r="H81" i="5" s="1"/>
  <c r="G82" i="5"/>
  <c r="G83" i="5"/>
  <c r="G84" i="5"/>
  <c r="H84" i="5" s="1"/>
  <c r="G85" i="5"/>
  <c r="H85" i="5" s="1"/>
  <c r="G86" i="5"/>
  <c r="H86" i="5" s="1"/>
  <c r="G87" i="5"/>
  <c r="H87" i="5" s="1"/>
  <c r="G88" i="5"/>
  <c r="G89" i="5"/>
  <c r="G90" i="5"/>
  <c r="G91" i="5"/>
  <c r="H91" i="5" s="1"/>
  <c r="G92" i="5"/>
  <c r="H92" i="5" s="1"/>
  <c r="G93" i="5"/>
  <c r="G94" i="5"/>
  <c r="G95" i="5"/>
  <c r="G96" i="5"/>
  <c r="H96" i="5" s="1"/>
  <c r="G97" i="5"/>
  <c r="H97" i="5" s="1"/>
  <c r="G98" i="5"/>
  <c r="H98" i="5" s="1"/>
  <c r="G99" i="5"/>
  <c r="H99" i="5" s="1"/>
  <c r="G100" i="5"/>
  <c r="G101" i="5"/>
  <c r="G102" i="5"/>
  <c r="H102" i="5" s="1"/>
  <c r="G103" i="5"/>
  <c r="H103" i="5" s="1"/>
  <c r="G104" i="5"/>
  <c r="H104" i="5" s="1"/>
  <c r="G105" i="5"/>
  <c r="H105" i="5" s="1"/>
  <c r="G106" i="5"/>
  <c r="H106" i="5" s="1"/>
  <c r="G107" i="5"/>
  <c r="H107" i="5" s="1"/>
  <c r="G108" i="5"/>
  <c r="H108" i="5" s="1"/>
  <c r="G111" i="5"/>
  <c r="H111" i="5" s="1"/>
  <c r="G112" i="5"/>
  <c r="H112" i="5" s="1"/>
  <c r="G113" i="5"/>
  <c r="H113" i="5" s="1"/>
  <c r="G114" i="5"/>
  <c r="G115" i="5"/>
  <c r="G119" i="5"/>
  <c r="H119" i="5"/>
  <c r="G120" i="5"/>
  <c r="H120" i="5" s="1"/>
  <c r="G121" i="5"/>
  <c r="H121" i="5" s="1"/>
  <c r="G122" i="5"/>
  <c r="G123" i="5"/>
  <c r="H123" i="5" s="1"/>
  <c r="G124" i="5"/>
  <c r="G125" i="5"/>
  <c r="G126" i="5"/>
  <c r="H126" i="5" s="1"/>
  <c r="G127" i="5"/>
  <c r="H127" i="5" s="1"/>
  <c r="G128" i="5"/>
  <c r="H128" i="5" s="1"/>
  <c r="G129" i="5"/>
  <c r="G130" i="5"/>
  <c r="G44" i="5"/>
  <c r="H44" i="5" s="1"/>
  <c r="F38" i="5"/>
  <c r="F37" i="5"/>
  <c r="F36" i="5"/>
  <c r="F16" i="5"/>
  <c r="F15" i="5"/>
  <c r="F14" i="5"/>
  <c r="G5" i="5"/>
  <c r="G6" i="5"/>
  <c r="G7" i="5"/>
  <c r="H7" i="5" s="1"/>
  <c r="G8" i="5"/>
  <c r="G9" i="5"/>
  <c r="G10" i="5"/>
  <c r="H10" i="5" s="1"/>
  <c r="G11" i="5"/>
  <c r="H11" i="5" s="1"/>
  <c r="G12" i="5"/>
  <c r="H12" i="5" s="1"/>
  <c r="G13" i="5"/>
  <c r="H13" i="5" s="1"/>
  <c r="G14" i="5"/>
  <c r="G15" i="5"/>
  <c r="G16" i="5"/>
  <c r="G17" i="5"/>
  <c r="H17" i="5" s="1"/>
  <c r="G18" i="5"/>
  <c r="H18" i="5" s="1"/>
  <c r="G19" i="5"/>
  <c r="H19" i="5" s="1"/>
  <c r="G20" i="5"/>
  <c r="H20" i="5" s="1"/>
  <c r="G21" i="5"/>
  <c r="H21" i="5" s="1"/>
  <c r="G22" i="5"/>
  <c r="H22" i="5" s="1"/>
  <c r="G23" i="5"/>
  <c r="H23" i="5" s="1"/>
  <c r="G24" i="5"/>
  <c r="H24" i="5" s="1"/>
  <c r="G25" i="5"/>
  <c r="H25" i="5" s="1"/>
  <c r="G26" i="5"/>
  <c r="H26" i="5" s="1"/>
  <c r="G27" i="5"/>
  <c r="H27" i="5" s="1"/>
  <c r="G28" i="5"/>
  <c r="H28" i="5" s="1"/>
  <c r="G29" i="5"/>
  <c r="H29" i="5" s="1"/>
  <c r="G30" i="5"/>
  <c r="H30" i="5" s="1"/>
  <c r="G31" i="5"/>
  <c r="H31" i="5" s="1"/>
  <c r="G32" i="5"/>
  <c r="H32" i="5" s="1"/>
  <c r="G33" i="5"/>
  <c r="H33" i="5" s="1"/>
  <c r="G34" i="5"/>
  <c r="H34" i="5" s="1"/>
  <c r="G35" i="5"/>
  <c r="H35" i="5" s="1"/>
  <c r="G36" i="5"/>
  <c r="G37" i="5"/>
  <c r="H37" i="5" s="1"/>
  <c r="G38" i="5"/>
  <c r="G39" i="5"/>
  <c r="H39" i="5" s="1"/>
  <c r="G4" i="5"/>
  <c r="H4" i="5" s="1"/>
  <c r="F6" i="5"/>
  <c r="F8" i="5"/>
  <c r="H8" i="5" s="1"/>
  <c r="F9" i="5"/>
  <c r="F5" i="5"/>
  <c r="H78" i="5"/>
  <c r="M1" i="2"/>
  <c r="M2" i="2"/>
  <c r="M3" i="2"/>
  <c r="M4" i="2"/>
  <c r="M5"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6" i="2"/>
  <c r="F13" i="1"/>
  <c r="F12" i="1" s="1"/>
  <c r="F15" i="1"/>
  <c r="F14" i="1" s="1"/>
  <c r="F19" i="1"/>
  <c r="F18" i="1" s="1"/>
  <c r="F21" i="1"/>
  <c r="F20" i="1" s="1"/>
  <c r="F23" i="1"/>
  <c r="F22" i="1" s="1"/>
  <c r="F25" i="1"/>
  <c r="F24" i="1" s="1"/>
  <c r="F27" i="1"/>
  <c r="F26" i="1" s="1"/>
  <c r="F29" i="1"/>
  <c r="F28" i="1" s="1"/>
  <c r="F32" i="1"/>
  <c r="F31" i="1" s="1"/>
  <c r="F30" i="1" s="1"/>
  <c r="F35" i="1"/>
  <c r="F34" i="1" s="1"/>
  <c r="F33" i="1" s="1"/>
  <c r="D35" i="1"/>
  <c r="D34" i="1" s="1"/>
  <c r="D33" i="1" s="1"/>
  <c r="D32" i="1"/>
  <c r="D31" i="1" s="1"/>
  <c r="D30" i="1" s="1"/>
  <c r="D29" i="1"/>
  <c r="D28" i="1" s="1"/>
  <c r="D27" i="1"/>
  <c r="D26" i="1" s="1"/>
  <c r="D25" i="1"/>
  <c r="D24" i="1" s="1"/>
  <c r="D23" i="1"/>
  <c r="D22" i="1" s="1"/>
  <c r="D21" i="1"/>
  <c r="D20" i="1" s="1"/>
  <c r="D19" i="1"/>
  <c r="D18" i="1" s="1"/>
  <c r="D15" i="1"/>
  <c r="D14" i="1" s="1"/>
  <c r="D13" i="1"/>
  <c r="D12" i="1" s="1"/>
  <c r="D11" i="1" s="1"/>
  <c r="D10" i="1" s="1"/>
  <c r="D1" i="2"/>
  <c r="D2" i="2"/>
  <c r="I2" i="2"/>
  <c r="I1" i="2"/>
  <c r="D3" i="2"/>
  <c r="D4" i="2"/>
  <c r="D5" i="2"/>
  <c r="D6" i="2"/>
  <c r="D7" i="2"/>
  <c r="D8" i="2"/>
  <c r="D9" i="2"/>
  <c r="D10" i="2"/>
  <c r="D11" i="2"/>
  <c r="D12" i="2"/>
  <c r="D13" i="2"/>
  <c r="D14" i="2"/>
  <c r="D15" i="2"/>
  <c r="D16" i="2"/>
  <c r="G35" i="8" l="1"/>
  <c r="H101" i="5"/>
  <c r="H14" i="5"/>
  <c r="H93" i="5"/>
  <c r="H46" i="5"/>
  <c r="G124" i="8"/>
  <c r="G33" i="8"/>
  <c r="G129" i="8"/>
  <c r="H6" i="5"/>
  <c r="H45" i="5"/>
  <c r="G128" i="8"/>
  <c r="G59" i="8"/>
  <c r="G73" i="8"/>
  <c r="G86" i="8"/>
  <c r="G105" i="8"/>
  <c r="G113" i="8"/>
  <c r="G32" i="8"/>
  <c r="G43" i="8"/>
  <c r="G99" i="8"/>
  <c r="H100" i="5"/>
  <c r="H90" i="5"/>
  <c r="H94" i="5"/>
  <c r="H36" i="5"/>
  <c r="H62" i="5"/>
  <c r="H15" i="5"/>
  <c r="H77" i="5"/>
  <c r="H53" i="5"/>
  <c r="H131" i="5" s="1"/>
  <c r="C136" i="5" s="1"/>
  <c r="C137" i="5" s="1"/>
  <c r="C138" i="5" s="1"/>
  <c r="H5" i="5"/>
  <c r="H83" i="5"/>
  <c r="H74" i="5"/>
  <c r="H80" i="5"/>
  <c r="G119" i="8"/>
  <c r="H9" i="5"/>
  <c r="H49" i="5"/>
  <c r="H124" i="5"/>
  <c r="G133" i="8"/>
  <c r="G130" i="8"/>
  <c r="G127" i="8"/>
  <c r="G123" i="8"/>
  <c r="G111" i="8"/>
  <c r="G110" i="8"/>
  <c r="G104" i="8"/>
  <c r="G100" i="8"/>
  <c r="G88" i="8"/>
  <c r="G74" i="8"/>
  <c r="G72" i="8"/>
  <c r="G61" i="8"/>
  <c r="G57" i="8"/>
  <c r="G46" i="8"/>
  <c r="G44" i="8"/>
  <c r="G37" i="8"/>
  <c r="G34" i="8"/>
  <c r="G31" i="8"/>
  <c r="G30" i="8"/>
  <c r="G18" i="8"/>
  <c r="F11" i="1"/>
  <c r="F10" i="1" s="1"/>
  <c r="H52" i="5"/>
  <c r="H76" i="5"/>
  <c r="G66" i="8"/>
  <c r="H68" i="5"/>
  <c r="H122" i="5"/>
  <c r="G29" i="8"/>
  <c r="G117" i="8"/>
  <c r="H16" i="5"/>
  <c r="H88" i="5"/>
  <c r="H95" i="5"/>
  <c r="G76" i="8"/>
  <c r="G81" i="8"/>
  <c r="D17" i="1"/>
  <c r="D16" i="1" s="1"/>
  <c r="D9" i="1" s="1"/>
  <c r="H64" i="5"/>
  <c r="H89" i="5"/>
  <c r="H125" i="5"/>
  <c r="G90" i="8"/>
  <c r="F17" i="1"/>
  <c r="F16" i="1" s="1"/>
  <c r="H38" i="5"/>
  <c r="H50" i="5"/>
  <c r="H65" i="5"/>
  <c r="H129" i="5"/>
  <c r="G41" i="8"/>
  <c r="G22" i="8"/>
  <c r="G40" i="8"/>
  <c r="G95" i="8"/>
  <c r="G56" i="8"/>
  <c r="G16" i="8"/>
  <c r="G112" i="8"/>
  <c r="G26" i="8"/>
  <c r="G50" i="8"/>
  <c r="G79" i="8"/>
  <c r="G93" i="8"/>
  <c r="G75" i="8"/>
  <c r="G114" i="8"/>
  <c r="G27" i="8"/>
  <c r="G107" i="8"/>
  <c r="G84" i="8"/>
  <c r="G17" i="8"/>
  <c r="G82" i="8"/>
  <c r="G58" i="8"/>
  <c r="G85" i="8"/>
  <c r="G97" i="8"/>
  <c r="G101" i="8"/>
  <c r="G109" i="8"/>
  <c r="G60" i="8"/>
  <c r="G42" i="8"/>
  <c r="G94" i="8"/>
  <c r="G25" i="8"/>
  <c r="G71" i="8"/>
  <c r="G102" i="8"/>
  <c r="G77" i="8"/>
  <c r="G80" i="8"/>
  <c r="G126" i="8"/>
  <c r="G89" i="8"/>
  <c r="G20" i="8"/>
  <c r="G118" i="8"/>
  <c r="G91" i="8"/>
  <c r="G122" i="8"/>
  <c r="G28" i="8"/>
  <c r="G55" i="8"/>
  <c r="G96" i="8"/>
  <c r="G38" i="8"/>
  <c r="G45" i="8"/>
  <c r="G106" i="8"/>
  <c r="G69" i="8"/>
  <c r="G63" i="8"/>
  <c r="G131" i="8"/>
  <c r="G70" i="8"/>
  <c r="G24" i="8"/>
  <c r="G36" i="8"/>
  <c r="G48" i="8"/>
  <c r="G39" i="8"/>
  <c r="G78" i="8"/>
  <c r="G92" i="8"/>
  <c r="G23" i="8"/>
  <c r="G65" i="8"/>
  <c r="G68" i="8"/>
  <c r="G103" i="8"/>
  <c r="G47" i="8"/>
  <c r="G49" i="8"/>
  <c r="G54" i="8"/>
  <c r="G19" i="8"/>
  <c r="D134" i="8"/>
  <c r="G64" i="8"/>
  <c r="G132" i="8"/>
  <c r="F9" i="1"/>
  <c r="D5" i="1" l="1"/>
  <c r="F5" i="1" s="1"/>
  <c r="G134" i="8"/>
  <c r="C140" i="8" s="1"/>
  <c r="C14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Yimmy Alexander Bueno Juez</author>
  </authors>
  <commentList>
    <comment ref="B48" authorId="0" shapeId="0" xr:uid="{00000000-0006-0000-0200-000001000000}">
      <text>
        <r>
          <rPr>
            <b/>
            <sz val="8"/>
            <color indexed="81"/>
            <rFont val="Tahoma"/>
            <family val="2"/>
          </rPr>
          <t>Yimmy Alexander Bueno Juez:</t>
        </r>
        <r>
          <rPr>
            <sz val="8"/>
            <color indexed="81"/>
            <rFont val="Tahoma"/>
            <family val="2"/>
          </rPr>
          <t xml:space="preserve">
La eficacia se podría medir en conjunto con las preguntas planteadas sobre el tema en políticas de operación.</t>
        </r>
      </text>
    </comment>
    <comment ref="B51" authorId="0" shapeId="0" xr:uid="{00000000-0006-0000-0200-000002000000}">
      <text>
        <r>
          <rPr>
            <b/>
            <sz val="8"/>
            <color indexed="81"/>
            <rFont val="Tahoma"/>
            <family val="2"/>
          </rPr>
          <t>Yimmy Alexander Bueno Juez:</t>
        </r>
        <r>
          <rPr>
            <sz val="8"/>
            <color indexed="81"/>
            <rFont val="Tahoma"/>
            <family val="2"/>
          </rPr>
          <t xml:space="preserve">
La eficacia se puede medir en conjunto con las preguntas planteadas en la parte correspondiente a políticas contables</t>
        </r>
      </text>
    </comment>
  </commentList>
</comments>
</file>

<file path=xl/sharedStrings.xml><?xml version="1.0" encoding="utf-8"?>
<sst xmlns="http://schemas.openxmlformats.org/spreadsheetml/2006/main" count="1333" uniqueCount="470">
  <si>
    <t>Elementos del Marco Normativo</t>
  </si>
  <si>
    <t>PREGUNTAS</t>
  </si>
  <si>
    <t xml:space="preserve">Marco de referencia del proceso contable </t>
  </si>
  <si>
    <t>Políticas Contables</t>
  </si>
  <si>
    <t>Política de operación</t>
  </si>
  <si>
    <t>EVALUACIÓN DE CONTROLES 1 FASE</t>
  </si>
  <si>
    <t>CALIFICACIÓN</t>
  </si>
  <si>
    <t>EVALUACIÓN DE CONTROLES 2 FASE</t>
  </si>
  <si>
    <t>OBSERVACIONES</t>
  </si>
  <si>
    <t>¿Se establecen cronogramas para el seguimiento al cumplimiento de los planes de mejoramiento derivados de los hallazgos de auditoría interna o externa?</t>
  </si>
  <si>
    <t>Etapas del proceso contable</t>
  </si>
  <si>
    <t>Reconocimiento</t>
  </si>
  <si>
    <t xml:space="preserve">Identificación </t>
  </si>
  <si>
    <t xml:space="preserve">Medición </t>
  </si>
  <si>
    <t>Registro</t>
  </si>
  <si>
    <t xml:space="preserve">Clasificación </t>
  </si>
  <si>
    <t>Medición posterior</t>
  </si>
  <si>
    <t>si</t>
  </si>
  <si>
    <t>no</t>
  </si>
  <si>
    <t>No aplica</t>
  </si>
  <si>
    <t>N/A</t>
  </si>
  <si>
    <t xml:space="preserve"> </t>
  </si>
  <si>
    <t>Si</t>
  </si>
  <si>
    <t>No</t>
  </si>
  <si>
    <t>Parcialmente</t>
  </si>
  <si>
    <t>No adecuado</t>
  </si>
  <si>
    <t>¿La entidad ha definido adecuadamente las políticas contables que debe aplicar para el reconocimiento, medición, revelación y presentación de los hechos económicos de acuerdo con el marco normativo que le corresponde?</t>
  </si>
  <si>
    <t>Adecuado</t>
  </si>
  <si>
    <t>1.1</t>
  </si>
  <si>
    <t>1.1.1</t>
  </si>
  <si>
    <t>1.1.1.1</t>
  </si>
  <si>
    <t>¿Se han identificado, en la entidad, los procesos que generan hechos económicos y que, por lo tanto, constituyen proveedores de información del proceso contable?</t>
  </si>
  <si>
    <t>1.1.2</t>
  </si>
  <si>
    <t>1.1.2.1</t>
  </si>
  <si>
    <t>2.1</t>
  </si>
  <si>
    <t>2.1.1</t>
  </si>
  <si>
    <t>2.1.1.1</t>
  </si>
  <si>
    <t>2.1.2</t>
  </si>
  <si>
    <t>2.1.2.1</t>
  </si>
  <si>
    <t>¿La clasificación de los hechos económicos corresponde a una correcta interpretación tanto del marco normativo, como del Catálogo de Cuentas aplicable a la entidad?</t>
  </si>
  <si>
    <t>2.1.3</t>
  </si>
  <si>
    <t>2.1.3.1</t>
  </si>
  <si>
    <t>¿Los hechos económicos registrados por la entidad tienen una medición monetaria confiable?</t>
  </si>
  <si>
    <t>¿Los hechos económicos se contabilizan cronológicamente y se deja evidencia de su registro en forma consecutiva?</t>
  </si>
  <si>
    <t>2.1.4</t>
  </si>
  <si>
    <t>2.1.4.1</t>
  </si>
  <si>
    <t>¿Se encuentran plenamente establecidos los criterios de medición posterior para cada uno de los elementos de los estados financieros de acuerdo al Marco normativo aplicable?</t>
  </si>
  <si>
    <t>2.2</t>
  </si>
  <si>
    <t>2.2.1</t>
  </si>
  <si>
    <t>Presentación de Estados Financieros</t>
  </si>
  <si>
    <t>2.3</t>
  </si>
  <si>
    <t>¿Se elaboran y presentan oportunamente los estados financieros, a los usuarios de la información?</t>
  </si>
  <si>
    <t>2.3.1</t>
  </si>
  <si>
    <t>Rendición de cuentas</t>
  </si>
  <si>
    <t xml:space="preserve">3. </t>
  </si>
  <si>
    <t>3.1</t>
  </si>
  <si>
    <t>¿Se adjuntan los estados financieros al informe de rendición de cuentas?</t>
  </si>
  <si>
    <t>3.1.1</t>
  </si>
  <si>
    <t>4.</t>
  </si>
  <si>
    <t>Administración del Riesgo Contable</t>
  </si>
  <si>
    <t>4.1</t>
  </si>
  <si>
    <t>4.1.1</t>
  </si>
  <si>
    <t>¿Se identifican, analizan y se da un tratamiento adecuado a los riesgos de índole contable en forma permanente?</t>
  </si>
  <si>
    <t>TOTAL CONTROL INTERNO CONTABLE</t>
  </si>
  <si>
    <t>FORMULARIO DE EVALUACIÓN DEL CONTROL INTERNO CONTABLE</t>
  </si>
  <si>
    <t>DEFICIENTE</t>
  </si>
  <si>
    <t>Efectividad</t>
  </si>
  <si>
    <t>Existencia</t>
  </si>
  <si>
    <t>A pesar de su existencia, no se aplica adecuadamente , ya que no incluyen las relacionadas con  la revelación A1</t>
  </si>
  <si>
    <t>MARCO DE REFERENCIA DEL PROCESO CONTABLE</t>
  </si>
  <si>
    <t>ELEMENTOS DEL MARCO NORMATIVO</t>
  </si>
  <si>
    <t>POLÍTICAS CONTABLES</t>
  </si>
  <si>
    <t>¿Las políticas contables son consistentes con las prescripciones del marco normativo aplicable a la entidad?</t>
  </si>
  <si>
    <t>POLÍTICAS DE OPERACIÓN</t>
  </si>
  <si>
    <t>¿Se cuenta con una política institucional para la presentación oportuna de la información financiera debidamente analizada?</t>
  </si>
  <si>
    <t>¿Existe una política para llevar a cabo, en forma adecuada, el cierre integral de la información producida en las áreas o dependencias que generan hechos económicos?</t>
  </si>
  <si>
    <t>¿La entidad tiene implementadas políticas para realizar periódicamente inventarios, conciliaciones y cruces de información, que le permitan verificar la existencia y medición confiable?</t>
  </si>
  <si>
    <t>¿Los manuales de políticas, procedimientos y demás prácticas contables se encuentran debidamente actualizados y sirven de guía u orientación efectiva del proceso contable?</t>
  </si>
  <si>
    <t>¿Se cuenta con una política de depuración contable permanente y sostenible de la calidad de la información?</t>
  </si>
  <si>
    <t>ETAPAS DEL PROCESO CONTABLE</t>
  </si>
  <si>
    <t>RECONOCIMIENTO</t>
  </si>
  <si>
    <t>IDENTIFICACIÓN</t>
  </si>
  <si>
    <t>¿Se han identificado debidamente los productos de los demás procesos que constituyen insumos del proceso contable?</t>
  </si>
  <si>
    <t>¿Se evidencia por medio de flujogramas, u otra técnica o mecanismo, la forma como circula la información a través de la entidad y su respectivo efecto en el proceso contable de la entidad?</t>
  </si>
  <si>
    <t>¿Los bienes, derechos y obligaciones se encuentran debidamente individualizados en la contabilidad, bien sea por el área contable, o bien por otras dependencias que administran las bases de datos  que contiene esta información?</t>
  </si>
  <si>
    <t>¿Para la identificación de los hechos económicos, se toma  con base el marco normativo aplicable a la entidad?</t>
  </si>
  <si>
    <t>CLASIFICACIÓN</t>
  </si>
  <si>
    <t>¿Se utiliza la versión actualizada del Catálogo General de Cuentas correspondiente al marco normativo aplicable a la entidad?</t>
  </si>
  <si>
    <t>¿Se llevan registros individualizados de los hechos económicos ocurridos en la entidad?</t>
  </si>
  <si>
    <t>MEDICIÓN</t>
  </si>
  <si>
    <t>REGISTRO</t>
  </si>
  <si>
    <t>¿Los hechos económicos registrados están respaldados en documentos soporte idóneos?</t>
  </si>
  <si>
    <t>¿Para el registro de los hechos económicos, se elaboran los respectivos comprobantes de contabilidad?</t>
  </si>
  <si>
    <t>¿Los libros de contabilidad se encuentran debidamente soportados en comprobantes de contabilidad?</t>
  </si>
  <si>
    <t>¿Los libros de contabilidad se encuentran actualizados y sus saldos están de acuerdo con el último informe trimestral transmitido a la Contaduría General de la Nación?</t>
  </si>
  <si>
    <t xml:space="preserve">¿Existe algún mecanismo a través del cual se verifique la completitud de los registros contables? </t>
  </si>
  <si>
    <t>MEDICIÓN POSTERIOR</t>
  </si>
  <si>
    <t>¿Se calculan, de manera adecuada, los valores correspondientes a los procesos de depreciación, amortización, agotamiento y deterioro, según aplique?</t>
  </si>
  <si>
    <t>¿La vida útil de la propiedad, planta y equipo, y la depreciación son objeto de revisión permanente?</t>
  </si>
  <si>
    <t xml:space="preserve">¿Se verifica que la totalidad de los hechos económicos que estén obligados a efectuar la medición posterior la efectúen? </t>
  </si>
  <si>
    <t xml:space="preserve">¿Se verifica que los cálculos efectuados apliquen los criterios de medición establecidos en las políticas? </t>
  </si>
  <si>
    <t>¿Se soportan las mediciones fundamentadas en estimaciones o juicios de profesionales expertos ajenos al proceso contable?</t>
  </si>
  <si>
    <t>PRESENTACIÓN DE ESTADOS FINANCIEROS</t>
  </si>
  <si>
    <t>¿Se elaboran y presentan oportunamente los estados financieros, los informes y reportes contables al representante legal, a la Contaduría General de la Nación, a los organismos de inspección, vigilancia y control, y a los demás usuarios de la información?</t>
  </si>
  <si>
    <t>¿Las cifras contenidas en los estados financieros, informes y reportes contables coinciden con los saldos de los libros de contabilidad?</t>
  </si>
  <si>
    <t xml:space="preserve">¿Se elabora el juego completo de estados financieros, con corte al 31 de diciembre? </t>
  </si>
  <si>
    <t>¿Se utiliza un sistema de indicadores para analizar e interpretar la realidad financiera de la entidad?</t>
  </si>
  <si>
    <t>¿La información financiera se acompaña de los respectivos análisis e interpretaciones que facilitan su adecuada comprensión por parte de los usuarios?</t>
  </si>
  <si>
    <t>¿Se corrobora que la información presentada a los distintos usuarios de la información sea consistente?</t>
  </si>
  <si>
    <t>¿Se producen informes de empalme cuando se presenta cambio de representante legal o cambio de contador?</t>
  </si>
  <si>
    <t>¿Se tienen en cuenta los estados financieros para la toma de decisiones?</t>
  </si>
  <si>
    <t>¿Las notas explicativas a los estados contables cumplen con las normas para la revelación y presentación de estados financieros de conformidad con el marco normativo aplicable?</t>
  </si>
  <si>
    <t>¿El contenido de las notas a los estados financieros revela en forma suficiente la información de tipo cualitativo, cuantitativo y físico que corresponde?</t>
  </si>
  <si>
    <t xml:space="preserve">¿En las notas a los estados contables, se hace referencia a las variaciones significativas que se presentan de un periodo a otro? </t>
  </si>
  <si>
    <t>¿Las notas explican la aplicación de metodologías o la aplicación de juicios profesionales en la preparación de la información, cuando a ello hay lugar?</t>
  </si>
  <si>
    <t>RENDICIÓN DE CUENTAS</t>
  </si>
  <si>
    <t>¿Se verifica la consistencia de las cifras presentadas en los estados financieros con las cifras reportadas a la CGN?</t>
  </si>
  <si>
    <t>ADMINISTRACIÓN DEL RIESGO CONTABLE</t>
  </si>
  <si>
    <t>¿Se realizan autoevaluaciones periódicas para determinar la efectividad de los controles implementados en cada una de las actividades del proceso contable?</t>
  </si>
  <si>
    <t>¿Se ha establecido la probabilidad de ocurrencia y el impacto que puede tener, en la entidad, la materialización de los riesgos de índole contable?</t>
  </si>
  <si>
    <t>¿Se han establecido controles que permitan mitigar o neutralizar la ocurrencia de cada riesgo identificado?</t>
  </si>
  <si>
    <t>¿Los riesgos identificados se revisan y actualizan periódicamente?</t>
  </si>
  <si>
    <t>¿Las personas que ejecutan las actividades relacionadas con el proceso contable conocen suficientemente el Régimen de Contabilidad Pública y el marco normativo aplicable para la entidad?</t>
  </si>
  <si>
    <t>¿Los funcionarios involucrados en el proceso contable cumplen los requerimientos técnicos señalados por la entidad, de acuerdo con la responsabilidad que demanda el ejercicio de la profesión contable en el sector público?</t>
  </si>
  <si>
    <t>Ex</t>
  </si>
  <si>
    <t>Ef</t>
  </si>
  <si>
    <t>¿Se verifica la aplicación de las normas sobre medición posterior para aquellos hechos económicos que deben ser objeto de actualización?</t>
  </si>
  <si>
    <t>¿Se verifica que la medición se efectúa con base en los criterios establecidos enlos Marcos Normativos aplicable a la entidad?</t>
  </si>
  <si>
    <t>¿Se presentan las aclaraciones y/o explicaciones importantes sobre las variaciones entre periodos?</t>
  </si>
  <si>
    <t>CRITERIO</t>
  </si>
  <si>
    <t>PREGUNTA</t>
  </si>
  <si>
    <t>TIPO</t>
  </si>
  <si>
    <t>¿La entidad ha definido las políticas contables que debe aplicar para el reconocimiento, medición, revelación y presentación de los hechos económicos de acuerdo con el marco normativo que le corresponde?</t>
  </si>
  <si>
    <t>SI;NO;PARCIALMENTE</t>
  </si>
  <si>
    <r>
      <t xml:space="preserve">EN TODOS LOS CASOS; </t>
    </r>
    <r>
      <rPr>
        <sz val="11"/>
        <color rgb="FFFF0000"/>
        <rFont val="Calibri"/>
        <family val="2"/>
        <scheme val="minor"/>
      </rPr>
      <t>ALGUNOS CASOS</t>
    </r>
    <r>
      <rPr>
        <sz val="11"/>
        <color theme="1"/>
        <rFont val="Calibri"/>
        <family val="2"/>
        <scheme val="minor"/>
      </rPr>
      <t>; RARA VEZ</t>
    </r>
  </si>
  <si>
    <t>¿Las políticas contables propenden por la representación fiel de la información financiera?</t>
  </si>
  <si>
    <t>¿Las políticas contables responden a la naturaleza de la entidad?</t>
  </si>
  <si>
    <t>¿Se cumple con los cronogramas?</t>
  </si>
  <si>
    <t>¿La política define los documentos idóneos mediante los cuales se informa al área contable?</t>
  </si>
  <si>
    <t>¿Se cumple con la poítica?</t>
  </si>
  <si>
    <t>¿Se han implementado políticas para la identificación de bienes en forma individualizada?</t>
  </si>
  <si>
    <t>¿Se cumple con la política?</t>
  </si>
  <si>
    <r>
      <t xml:space="preserve">¿Las políticas establecidas </t>
    </r>
    <r>
      <rPr>
        <sz val="11.5"/>
        <color rgb="FFFF0000"/>
        <rFont val="Calibri"/>
        <family val="2"/>
        <scheme val="minor"/>
      </rPr>
      <t xml:space="preserve">para el reconocimiento, medición, revelación y presentación de hechos económicos, </t>
    </r>
    <r>
      <rPr>
        <sz val="11.5"/>
        <color theme="1"/>
        <rFont val="Calibri"/>
        <family val="2"/>
        <scheme val="minor"/>
      </rPr>
      <t>son aplicadas en el desarrollo del proceso contable?</t>
    </r>
  </si>
  <si>
    <t>¿Se socializan las políticas con el personal involucrado en el proceso contable?</t>
  </si>
  <si>
    <t>¿Se socializan los cronogramas con los responsables?</t>
  </si>
  <si>
    <t>¿Se socializan las políticas con el personal involucrado en el proceso?</t>
  </si>
  <si>
    <r>
      <rPr>
        <b/>
        <sz val="11.5"/>
        <color rgb="FFFF0000"/>
        <rFont val="Calibri"/>
        <family val="2"/>
        <scheme val="minor"/>
      </rPr>
      <t>¿La entidad cuenta con una política establecida mediante la cual todos los hechos económicos realizados en cualquier dependencia sean debidamente informados al área de contabilidad, a través de los documentos fuente o soporte?</t>
    </r>
    <r>
      <rPr>
        <b/>
        <sz val="11.5"/>
        <color theme="1"/>
        <rFont val="Calibri"/>
        <family val="2"/>
        <scheme val="minor"/>
      </rPr>
      <t xml:space="preserve"> </t>
    </r>
    <r>
      <rPr>
        <b/>
        <sz val="11.5"/>
        <rFont val="Calibri"/>
        <family val="2"/>
        <scheme val="minor"/>
      </rPr>
      <t>¿La entidad cuenta con una política para informar al área contable los hechos económicos realizados en cualquier dependencia?</t>
    </r>
  </si>
  <si>
    <r>
      <t xml:space="preserve">¿Se cuenta con una política para realizar las conciliaciones de las partidas más relevantes </t>
    </r>
    <r>
      <rPr>
        <b/>
        <sz val="11.5"/>
        <color rgb="FFFF0000"/>
        <rFont val="Calibri"/>
        <family val="2"/>
        <scheme val="minor"/>
      </rPr>
      <t>asociadas a las pensiones de jubilación (cálculos actuariales), cesantías consolidadas y sus intereses, los préstamos por pagar, retenciones tributarias y demás pasivos que de acuerdo con la naturaleza de la entidad se consideren significativos</t>
    </r>
    <r>
      <rPr>
        <b/>
        <sz val="11.5"/>
        <color theme="1"/>
        <rFont val="Calibri"/>
        <family val="2"/>
        <scheme val="minor"/>
      </rPr>
      <t>, a fin de lograr una adecuada clasificación contable?</t>
    </r>
  </si>
  <si>
    <r>
      <t xml:space="preserve">¿Se cuenta con una política en la que se definan la segregación de funciones (Autorizaciones, registros y manejos) dentro de los procesos contables? </t>
    </r>
    <r>
      <rPr>
        <b/>
        <sz val="11.5"/>
        <color rgb="FFFF0000"/>
        <rFont val="Calibri"/>
        <family val="2"/>
        <scheme val="minor"/>
      </rPr>
      <t>procedimientos administrativos, para establecer la responsabilidad de registrar los recaudos generados; la autorización de los soportes por funcionarios competentes; el manejo de cajas menores o fondos rotatorios y sus respectivos arqueos periódicos; el manejo de propiedades, planta y equipos, y los demás bienes de la entidad contable pública?</t>
    </r>
  </si>
  <si>
    <t>¿Las depuraciones establecidas se realizan permanente o por lo menos perióodicamente?</t>
  </si>
  <si>
    <r>
      <rPr>
        <sz val="11"/>
        <color rgb="FFFF0000"/>
        <rFont val="Calibri"/>
        <family val="2"/>
        <scheme val="minor"/>
      </rPr>
      <t>¿Se han identificado, en la entidad, los procesos que generan hechos económicos y que, por lo tanto, constituyen proveedores de información del proceso contable?</t>
    </r>
    <r>
      <rPr>
        <sz val="11"/>
        <color theme="1"/>
        <rFont val="Calibri"/>
        <family val="2"/>
        <scheme val="minor"/>
      </rPr>
      <t xml:space="preserve"> ¿La entidad ha identificado los proveedores de información dentro del proceso contable?</t>
    </r>
  </si>
  <si>
    <t>¿La entidad ha identificado los receptores de información dentro del proceso contable?</t>
  </si>
  <si>
    <t>¿Los comprobantes de contabilidad se realizan cronológicamente?</t>
  </si>
  <si>
    <t>¿Los comprobantes de contabilidad se enumeran consecutivamente?</t>
  </si>
  <si>
    <t>¿En el proceso de individualización se tiene en cuenta la política establecida para ello?</t>
  </si>
  <si>
    <t>¿La política de individualización es de conocimiento de las dependencias involucradas en el proceso?</t>
  </si>
  <si>
    <t>¿En el proceso de identificación se tiene en cuenta la política establecida para ello?</t>
  </si>
  <si>
    <t>¿La política de identificación es de conocimiento del personal involucrado en el proceso?</t>
  </si>
  <si>
    <t>¿Se realizan revisiones permanentes sobre la vigencia del catálogo de cuentas?</t>
  </si>
  <si>
    <t>¿En el proceso de clasificación se tiene en cuenta la política establecida para ello?</t>
  </si>
  <si>
    <t>¿En el periodo ha presentado problemas de cronología en los registros de contabilidad?</t>
  </si>
  <si>
    <t>¿En el periodo ha presentado problemas de consecutivos en los registros de contabilidad?</t>
  </si>
  <si>
    <t>¿La idoneidad de los documentos está debidamente definida en la política contable?</t>
  </si>
  <si>
    <t>¿La política es de conocimiento por parte del personal involucrado en el proceso de registro?</t>
  </si>
  <si>
    <r>
      <t xml:space="preserve">¿Los libros de contabilidad se encuentran debidamente soportados </t>
    </r>
    <r>
      <rPr>
        <b/>
        <sz val="11.5"/>
        <color rgb="FFFF0000"/>
        <rFont val="Calibri"/>
        <family val="2"/>
        <scheme val="minor"/>
      </rPr>
      <t>en</t>
    </r>
    <r>
      <rPr>
        <b/>
        <sz val="11.5"/>
        <color theme="1"/>
        <rFont val="Calibri"/>
        <family val="2"/>
        <scheme val="minor"/>
      </rPr>
      <t xml:space="preserve"> comprobantes de contabilidad?</t>
    </r>
  </si>
  <si>
    <t>¿La información de los libros de contabilidad coincide con la registrada en los comprobantes de contabilidad?</t>
  </si>
  <si>
    <t>En caso de haber diferencias, ¿se realizan las conciliaciones y ajustes necesarias?</t>
  </si>
  <si>
    <t>¿Dicho mecanismo se aplica de manera permanente o periódica?</t>
  </si>
  <si>
    <t>¿En el proceso de medición se tiene en cuenta la política establecida para ello?</t>
  </si>
  <si>
    <r>
      <t xml:space="preserve">¿Los criterios de medición inicial de los hechos económicos utilizados por la entidad corresponden al marco conceptual aplicable a la entidad </t>
    </r>
    <r>
      <rPr>
        <b/>
        <sz val="11.5"/>
        <color rgb="FFFF0000"/>
        <rFont val="Calibri"/>
        <family val="2"/>
        <scheme val="minor"/>
      </rPr>
      <t>y han sido aplicados adecuadamente</t>
    </r>
    <r>
      <rPr>
        <b/>
        <sz val="11.5"/>
        <color theme="1"/>
        <rFont val="Calibri"/>
        <family val="2"/>
        <scheme val="minor"/>
      </rPr>
      <t>?</t>
    </r>
  </si>
  <si>
    <t>¿La política de medición es de conocimiento del personal involucrado en el proceso?</t>
  </si>
  <si>
    <t>¿La política de medición es aplicada adecuadamente?</t>
  </si>
  <si>
    <t xml:space="preserve">¿Los hechos económicos registrados por la entidad contable pública tienen una medición monetaria confiable? </t>
  </si>
  <si>
    <t>¿La medición se realiza con base en lo establecido en la política contable?</t>
  </si>
  <si>
    <t>¿Los cálculos de depreciación se realizan con base en lo establecido en la política?</t>
  </si>
  <si>
    <t>¿Se han identificado cuáles podrían ser los indicios de deterioro aplicables a la entidad?</t>
  </si>
  <si>
    <t>¿Los criterios se establecen con base en el marco normativo aplicable a la entidad?</t>
  </si>
  <si>
    <r>
      <t xml:space="preserve">¿Se encuentran plenamente establecidos los criterios de medición posterior para cada uno de los elementos de los estados financieros </t>
    </r>
    <r>
      <rPr>
        <b/>
        <sz val="11.5"/>
        <color rgb="FFFF0000"/>
        <rFont val="Calibri"/>
        <family val="2"/>
        <scheme val="minor"/>
      </rPr>
      <t>de acuerdo al marco conceptual aplicable</t>
    </r>
    <r>
      <rPr>
        <b/>
        <sz val="11.5"/>
        <color theme="1"/>
        <rFont val="Calibri"/>
        <family val="2"/>
        <scheme val="minor"/>
      </rPr>
      <t>?</t>
    </r>
  </si>
  <si>
    <t>¿Se tiene conocimiento de los plazos establecidos para la presentación de estados financieros ante los diferentes entes?</t>
  </si>
  <si>
    <t>¿Se cumplen a cabalidad los plazos establecidos para la presentación de estados financieros?</t>
  </si>
  <si>
    <t>¿Se realizan verificaciones de los saldos de las partidas contables de los estados financieros previo a la presentación de los estados financieros?</t>
  </si>
  <si>
    <t>¿Los indicadores se ajustan a las necesidades de la entidad y del proceso contable?</t>
  </si>
  <si>
    <t>¿Se verifica la fiabilidad de la información utilizada como insumo para la elaboración del indicador?</t>
  </si>
  <si>
    <r>
      <t xml:space="preserve">¿Se ha implementado una política o mecanismo de actualización o capacitación permanente para los funcionarios involucrados en el proceso contable </t>
    </r>
    <r>
      <rPr>
        <b/>
        <sz val="11.5"/>
        <color rgb="FFFF0000"/>
        <rFont val="Calibri"/>
        <family val="2"/>
        <scheme val="minor"/>
      </rPr>
      <t>y se lleva a cabo en forma satisfactoria</t>
    </r>
    <r>
      <rPr>
        <b/>
        <sz val="11.5"/>
        <color theme="1"/>
        <rFont val="Calibri"/>
        <family val="2"/>
        <scheme val="minor"/>
      </rPr>
      <t>?</t>
    </r>
  </si>
  <si>
    <t>¿Las capacitaciones se realizan de acuerdo al cronograma establecido?</t>
  </si>
  <si>
    <t>¿se establecen cronogramas para la realización de capacitaciones?</t>
  </si>
  <si>
    <r>
      <t xml:space="preserve">¿Se </t>
    </r>
    <r>
      <rPr>
        <sz val="11.5"/>
        <color rgb="FFFF0000"/>
        <rFont val="Calibri"/>
        <family val="2"/>
        <scheme val="minor"/>
      </rPr>
      <t xml:space="preserve">identifican, </t>
    </r>
    <r>
      <rPr>
        <sz val="11.5"/>
        <color theme="1"/>
        <rFont val="Calibri"/>
        <family val="2"/>
        <scheme val="minor"/>
      </rPr>
      <t>analizan y se da un tratamiento adecuado a los riesgos de índole contable en forma permanente?</t>
    </r>
  </si>
  <si>
    <t>¿Dicha instancia funciona de forma permanente dentro de la entidad?</t>
  </si>
  <si>
    <r>
      <t xml:space="preserve">¿Existe </t>
    </r>
    <r>
      <rPr>
        <b/>
        <sz val="11.5"/>
        <color rgb="FFFF0000"/>
        <rFont val="Calibri"/>
        <family val="2"/>
        <scheme val="minor"/>
      </rPr>
      <t xml:space="preserve">y funciona </t>
    </r>
    <r>
      <rPr>
        <b/>
        <sz val="11.5"/>
        <color theme="1"/>
        <rFont val="Calibri"/>
        <family val="2"/>
        <scheme val="minor"/>
      </rPr>
      <t>una instancia asesora que permita gestionar los riesgos de índole contable?</t>
    </r>
  </si>
  <si>
    <t>SI</t>
  </si>
  <si>
    <t>NO</t>
  </si>
  <si>
    <t>PARCIALMENTE</t>
  </si>
  <si>
    <t>TOTAL</t>
  </si>
  <si>
    <t>MÁXIMO A OBTENER</t>
  </si>
  <si>
    <t>TOTAL PREGUNTAS</t>
  </si>
  <si>
    <t>PUNTAJE OBTENIDO</t>
  </si>
  <si>
    <t>Porcentaje obtenido</t>
  </si>
  <si>
    <t>Calificación</t>
  </si>
  <si>
    <t xml:space="preserve"> ¿La entidad ha identificado los proveedores de información dentro del proceso contable?</t>
  </si>
  <si>
    <t>RESPUESTA</t>
  </si>
  <si>
    <t>VALOR</t>
  </si>
  <si>
    <t>1.2</t>
  </si>
  <si>
    <t>1.3</t>
  </si>
  <si>
    <t>1.4</t>
  </si>
  <si>
    <t>3.2</t>
  </si>
  <si>
    <t>3.3</t>
  </si>
  <si>
    <t>4.2</t>
  </si>
  <si>
    <t>5.1</t>
  </si>
  <si>
    <t>5.2</t>
  </si>
  <si>
    <t>6.1</t>
  </si>
  <si>
    <t>6.2</t>
  </si>
  <si>
    <t>7.1</t>
  </si>
  <si>
    <t>7.2</t>
  </si>
  <si>
    <t>8.1</t>
  </si>
  <si>
    <t>8.2</t>
  </si>
  <si>
    <t>9.1</t>
  </si>
  <si>
    <t>9.2</t>
  </si>
  <si>
    <t>10.1</t>
  </si>
  <si>
    <t>10.2</t>
  </si>
  <si>
    <t>10.3</t>
  </si>
  <si>
    <t>11.1</t>
  </si>
  <si>
    <t>11.2</t>
  </si>
  <si>
    <t>12.1</t>
  </si>
  <si>
    <t>12.2</t>
  </si>
  <si>
    <t>13.1</t>
  </si>
  <si>
    <t>14.1</t>
  </si>
  <si>
    <t>15.1</t>
  </si>
  <si>
    <t>16.1</t>
  </si>
  <si>
    <t>16.2</t>
  </si>
  <si>
    <t>17.1</t>
  </si>
  <si>
    <t>17.2</t>
  </si>
  <si>
    <t>18.1</t>
  </si>
  <si>
    <t>18.2</t>
  </si>
  <si>
    <t>19.1</t>
  </si>
  <si>
    <t>19.2</t>
  </si>
  <si>
    <t>20.1</t>
  </si>
  <si>
    <t>20.2</t>
  </si>
  <si>
    <t>21.1</t>
  </si>
  <si>
    <t>21.2</t>
  </si>
  <si>
    <t>22.1</t>
  </si>
  <si>
    <t>22.2</t>
  </si>
  <si>
    <t>22.3</t>
  </si>
  <si>
    <t>23.1</t>
  </si>
  <si>
    <t>23.2</t>
  </si>
  <si>
    <t>23.3</t>
  </si>
  <si>
    <t>23.4</t>
  </si>
  <si>
    <t>23.5</t>
  </si>
  <si>
    <t>24.1</t>
  </si>
  <si>
    <t>24.2</t>
  </si>
  <si>
    <t>24.3</t>
  </si>
  <si>
    <t>25.1</t>
  </si>
  <si>
    <t>26.1</t>
  </si>
  <si>
    <t>27.1</t>
  </si>
  <si>
    <t>27.2</t>
  </si>
  <si>
    <t>27.3</t>
  </si>
  <si>
    <t>27.4</t>
  </si>
  <si>
    <t>27.5</t>
  </si>
  <si>
    <t>29.1</t>
  </si>
  <si>
    <t>30.1</t>
  </si>
  <si>
    <t>31.1</t>
  </si>
  <si>
    <t>32.1</t>
  </si>
  <si>
    <t>¿Se realizan autoevaluaciones periódicas para determinar la eficacia de los controles implementados en cada una de las actividades del proceso contable?</t>
  </si>
  <si>
    <t>¿Existen procedimientos internos documentados que faciliten la aplicación de la política?</t>
  </si>
  <si>
    <t>¿Se realizan verificaciones de los saldos de las partidas de los estados financieros previo a la presentación de los estados financieros?</t>
  </si>
  <si>
    <t>¿La información financiera presenta la suficiente ilustración para su adecuada comprensión por parte de los usuarios?</t>
  </si>
  <si>
    <t>¿La entidad ha definido las políticas contables que debe aplicar para el reconocimiento, medición, revelación y presentación de los hechos económicos de acuerdo con el marco normativo que le corresponde aplicar?</t>
  </si>
  <si>
    <t>¿Las políticas establecidas son aplicadas en el desarrollo del proceso contable?</t>
  </si>
  <si>
    <t>¿Las políticas contables responden a la naturaleza y a la actividad de la entidad?</t>
  </si>
  <si>
    <t>¿Se tienen identificados los documentos idóneos mediante los cuales se informa al área contable?</t>
  </si>
  <si>
    <t>¿Se evidencia por medio de flujogramas, u otra técnica o mecanismo, la forma como circula la información hacia el área contable?</t>
  </si>
  <si>
    <t>¿En el proceso de identificación se tienen en cuenta los criterios para el reconocimiento de los hechos económicos definidos en las normas?</t>
  </si>
  <si>
    <t>¿En el proceso de clasificación se consideran los criterios definidos en el marco normativo aplicable a la entidad?</t>
  </si>
  <si>
    <t>¿Los hechos económicos se contabilizan cronológicamente?</t>
  </si>
  <si>
    <t>¿Se verifica el registro contable cronológico de los hechos económicos?</t>
  </si>
  <si>
    <t>¿Se verifica el registro consecutivo de los hechos económicos en los libros de contabilidad?</t>
  </si>
  <si>
    <t>¿Se conservan y custodian los documentos soporte?</t>
  </si>
  <si>
    <t>En caso de haber diferencias entre los registros en los libros y los comprobantes de contabilidad, ¿se realizan las conciliaciones y ajustes necesarios?</t>
  </si>
  <si>
    <t>¿Los criterios de medición inicial de los hechos económicos utilizados por la entidad corresponden al marco normativo aplicable a la entidad?</t>
  </si>
  <si>
    <t>¿Los criterios de medición de los activos, pasivos, ingresos, gastos y costos contenidos en el marco normativo aplicable a la entidad, son de conocimiento del personal involucrado en el proceso contable?</t>
  </si>
  <si>
    <t>¿Los criterios de medición de los activos, pasivos, ingresos, gastos y costos se aplican conforme al marco normativo que le corresponde a la entidad?</t>
  </si>
  <si>
    <t>¿Se identifican los hechos económicos que deben ser objeto de actualización posterior?</t>
  </si>
  <si>
    <t xml:space="preserve">¿La actualización de los hechos económicos se realiza de manera oportuna? </t>
  </si>
  <si>
    <t>¿Se elaboran y presentan oportunamente los estados financieros a los usuarios de la información financiera?</t>
  </si>
  <si>
    <t>¿Las cifras contenidas en los estados financieros coinciden con los saldos de los libros de contabilidad?</t>
  </si>
  <si>
    <t>¿Las notas a los estados financieros cumplen con las revelaciones requeridas en las normas para el reconocimiento, medición, revelación y presentación de los hechos económicos del marco normativo aplicable?</t>
  </si>
  <si>
    <t>¿El contenido de las notas a los estados financieros revela en forma suficiente la información de tipo cualitativo y cuantitativo para que sea útil al usuario?</t>
  </si>
  <si>
    <t xml:space="preserve">¿En las notas a los estados financieros, se hace referencia a las variaciones significativas que se presentan de un periodo a otro? </t>
  </si>
  <si>
    <t>¿Se tienen en cuenta los estados financieros para la toma de decisiones en la gestión de la entidad?</t>
  </si>
  <si>
    <t>¿Se deja evidencia de la aplicación de estos mecanismos?</t>
  </si>
  <si>
    <t>¿Se verifica la ejecución del plan de capacitación?</t>
  </si>
  <si>
    <t>¿Se verifica que los programas de capacitación desarrollados apuntan al mejoramiento de competencias y habilidades?</t>
  </si>
  <si>
    <t>¿Se verifican los indicios de deterioro de los activos por lo menos al final del periodo contable?</t>
  </si>
  <si>
    <t>¿La vida útil de la propiedad, planta y equipo, y la depreciación son objeto de revisión periódica?</t>
  </si>
  <si>
    <t>¿Se socializan estos instrumentos de seguimiento con los responsables?</t>
  </si>
  <si>
    <t>¿Se socializan estas herramientas con el personal involucrado en el proceso?</t>
  </si>
  <si>
    <t>¿Se hace seguimiento o monitoreo al cumplimiento de los planes de mejoramiento?</t>
  </si>
  <si>
    <t>¿Se verifica la individualización de los bienes físicos?</t>
  </si>
  <si>
    <t>¿Se ha socializado este instrumento con el personal involucrado en el proceso?</t>
  </si>
  <si>
    <t>¿Se cuenta con una directriz, procedimiento, guía, lineamiento o instrucción para la presentación oportuna de la información financiera?</t>
  </si>
  <si>
    <t>¿Los derechos y obligaciones se miden a partir de su individualización?</t>
  </si>
  <si>
    <t>¿Los funcionarios involucrados en el proceso contable poseen las habilidades y competencias necesarias para su ejecución?</t>
  </si>
  <si>
    <t>¿Se verifica la consistencia de las cifras presentadas en los estados financieros con las presentadas en la rendición de cuentas o la presentada para propósitos específicos?</t>
  </si>
  <si>
    <t>¿Se verifica la aplicación de estas directrices, guías o procedimientos?</t>
  </si>
  <si>
    <t>¿Se verifica el cumplimiento de esta directriz, guía, lineamiento, procedimiento o instrucción?</t>
  </si>
  <si>
    <t>¿Se cumple con la directriz, guía, lineamiento, procedimiento o instrucción?</t>
  </si>
  <si>
    <t>¿Se socializan las directrices, procedimientos, guías o lineamientos con el personal involucrado en el proceso?</t>
  </si>
  <si>
    <t>¿Se cumple con estas directrices, procedimientos, guías o lineamientos?</t>
  </si>
  <si>
    <t>¿Las personas involucradas en el proceso contable están capacitadas para identificar los hechos económicos propios de la entidad que tienen impacto contable?</t>
  </si>
  <si>
    <t>¿Existe un procedimiento para llevar a cabo, en forma adecuada, el cierre integral de la información producida en las áreas o dependencias que generan hechos económicos?</t>
  </si>
  <si>
    <t>¿Se socializa este procedimiento con el personal involucrado en el proceso?</t>
  </si>
  <si>
    <t>¿Se cumple con el procedimiento?</t>
  </si>
  <si>
    <t>¿Se cuenta con una política, directriz, procedimiento, guía o lineamiento para la divulgación de los estados financieros?</t>
  </si>
  <si>
    <t>¿Se cumple la política, directriz, procedimiento, guía o lineamiento establecida para la divulgación de los estados financieros?</t>
  </si>
  <si>
    <t>Eficiencia</t>
  </si>
  <si>
    <t>24.4</t>
  </si>
  <si>
    <t xml:space="preserve"> ¿La entidad cuenta con una política o instrumento (procedimiento, manual, regla de negocio, guía, instructivo, etc.) tendiente a facilitar el flujo de información relativo a los hechos económicos originados en cualquier dependencia?</t>
  </si>
  <si>
    <t>¿Se ha implementado una política o  instrumento (directriz, procedimiento, guía o lineamiento) sobre la identificación de los bienes físicos en forma individualizada dentro del proceso contable de la entidad?</t>
  </si>
  <si>
    <t>¿Se cuenta con una directriz, guía o procedimiento para realizar las conciliaciones de las partidas más relevantes, a fin de lograr una adecuada identificación y medición?</t>
  </si>
  <si>
    <t>¿Se socializan estas directrices, guías o procedimientos con el personal involucrado en el proceso?</t>
  </si>
  <si>
    <t xml:space="preserve">¿Se cuenta con una directriz, guía, lineamiento, procedimiento o instrucción en que se defina la segregación de funciones (autorizaciones, registros y manejos) dentro de los procesos contables? </t>
  </si>
  <si>
    <t>¿Se socializa esta directriz, guía, lineamiento, procedimiento o instrucción con el personal involucrado en el proceso?</t>
  </si>
  <si>
    <t>¿La entidad tiene implementadas directrices, procedimientos, guías o lineamientos para realizar periódicamente inventarios y cruces de información, que le permitan verificar la existencia de activos y pasivos?</t>
  </si>
  <si>
    <t>¿Se tienen establecidas directrices, procedimientos, instrucciones, o lineamientos sobre análisis, depuración y seguimiento de cuentas para el mejoramiento y sostenibilidad  de la calidad de la información?</t>
  </si>
  <si>
    <t>¿Se socializan estas directrices, procedimientos, instrucciones, o lineamientos con el personal involucrado en el proceso?</t>
  </si>
  <si>
    <t>¿Existen mecanismos para verificar el cumplimiento de estas directrices, procedimientos, instrucciones, o lineamientos?</t>
  </si>
  <si>
    <t>¿Los derechos y obligaciones se encuentran debidamente individualizados en la contabilidad, bien sea por el área contable, o bien por otras dependencias?</t>
  </si>
  <si>
    <t>¿La baja en cuentas es factible a partir de la individualización de los derechos y obligaciones?</t>
  </si>
  <si>
    <t>¿Para la identificación de los hechos económicos, se toma como base el marco normativo aplicable a la entidad?</t>
  </si>
  <si>
    <t>¿Se verifica que los registros contables cuenten con los documentos de origen interno o externo que los soporten?</t>
  </si>
  <si>
    <t>¿Se encuentran plenamente establecidos los criterios de medición posterior para cada uno de los elementos de los estados financieros?</t>
  </si>
  <si>
    <t>¿Se verifica que la medición posterior se efectúa con base en los criterios establecidos en el marco normativo aplicable a la entidad?</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</si>
  <si>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</si>
  <si>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28.1</t>
  </si>
  <si>
    <t>28.2</t>
  </si>
  <si>
    <t>¿Se presentan explicaciones que faciliten a los diferentes usuarios la comprensión de la información financiera presentada?</t>
  </si>
  <si>
    <t>¿Existen mecanismos de identificación y monitoreo de los riesgos de índole contable?</t>
  </si>
  <si>
    <t>¿Se analizan y se da un tratamiento adecuado a los riesgos de índole contable en forma permanente?</t>
  </si>
  <si>
    <t>30.2</t>
  </si>
  <si>
    <t>30.3</t>
  </si>
  <si>
    <t>30.4</t>
  </si>
  <si>
    <t>¿Dentro del plan institucional de capacitación se considera el desarrollo de competencias y actualización permanente del personal involucrado en el proceso contable?</t>
  </si>
  <si>
    <t>32.2</t>
  </si>
  <si>
    <t>EXISTENCIA</t>
  </si>
  <si>
    <t>EFECTIVIDAD</t>
  </si>
  <si>
    <t>26.2</t>
  </si>
  <si>
    <t>Puntaje Máximo</t>
  </si>
  <si>
    <t>Factor de Calificación</t>
  </si>
  <si>
    <t>Puntaje Obtenido</t>
  </si>
  <si>
    <t>Calificación Máxima</t>
  </si>
  <si>
    <t>Firma</t>
  </si>
  <si>
    <t>Nombre:</t>
  </si>
  <si>
    <t>Cargo:</t>
  </si>
  <si>
    <t xml:space="preserve">FORMULARIO INFORME CUANTITATIVO </t>
  </si>
  <si>
    <t>Código:  FCI-FO-09</t>
  </si>
  <si>
    <t xml:space="preserve">INFORME DE EVALUACIÓN SISTEMA DE CONTROL INTERNO CONTABLE </t>
  </si>
  <si>
    <t>AÑO:</t>
  </si>
  <si>
    <t>¿Se establecen instrumentos (planes, procedimientos, manuales, reglas de negocio, guías, etc.) para el seguimiento al cumplimiento de los planes de mejoramiento derivados de los hallazgos de auditoría interna o externa?</t>
  </si>
  <si>
    <t>¿El análisis, la depuración y el seguimiento de cuentas se realiza permanentemente o por lo menos periódicamente?</t>
  </si>
  <si>
    <t>Versión: 002</t>
  </si>
  <si>
    <r>
      <rPr>
        <b/>
        <sz val="12"/>
        <color theme="1"/>
        <rFont val="Times New Roman"/>
        <family val="1"/>
      </rPr>
      <t xml:space="preserve">FUENTE: </t>
    </r>
    <r>
      <rPr>
        <sz val="12"/>
        <color theme="1"/>
        <rFont val="Times New Roman"/>
        <family val="1"/>
      </rPr>
      <t xml:space="preserve">Adaptación del formato guía suministrado por la Contaduría General de la Nación. </t>
    </r>
  </si>
  <si>
    <r>
      <rPr>
        <b/>
        <sz val="12"/>
        <color theme="1"/>
        <rFont val="Times New Roman"/>
        <family val="1"/>
      </rPr>
      <t>NOTA</t>
    </r>
    <r>
      <rPr>
        <sz val="12"/>
        <color theme="1"/>
        <rFont val="Times New Roman"/>
        <family val="1"/>
      </rPr>
      <t xml:space="preserve">: El aplicativo CHIP de la Contaduría General de la Nación validará que cuando la respuesta a una pregunta relativa a la </t>
    </r>
    <r>
      <rPr>
        <b/>
        <sz val="12"/>
        <color theme="1"/>
        <rFont val="Times New Roman"/>
        <family val="1"/>
      </rPr>
      <t>Existencia</t>
    </r>
    <r>
      <rPr>
        <sz val="12"/>
        <color theme="1"/>
        <rFont val="Times New Roman"/>
        <family val="1"/>
      </rPr>
      <t xml:space="preserve"> de un control sea </t>
    </r>
    <r>
      <rPr>
        <b/>
        <sz val="12"/>
        <color theme="1"/>
        <rFont val="Times New Roman"/>
        <family val="1"/>
      </rPr>
      <t>NO</t>
    </r>
    <r>
      <rPr>
        <sz val="12"/>
        <color theme="1"/>
        <rFont val="Times New Roman"/>
        <family val="1"/>
      </rPr>
      <t xml:space="preserve">, las preguntas relacionadas con la Efectividad de dicho control sean calificadas también con </t>
    </r>
    <r>
      <rPr>
        <b/>
        <sz val="12"/>
        <color theme="1"/>
        <rFont val="Times New Roman"/>
        <family val="1"/>
      </rPr>
      <t>NO.</t>
    </r>
  </si>
  <si>
    <t>Fecha Vigencia: 2021-04-14</t>
  </si>
  <si>
    <t>La amortización y depreciación en activos se realiza mediante el método de línea recta dispuesto en el Marco Normativo Contable.</t>
  </si>
  <si>
    <t>ENTIDAD: SECRETARIA DISTRITAL DE HÁBITAT</t>
  </si>
  <si>
    <t>MIGUEL ANGEL PARDO MATEUS</t>
  </si>
  <si>
    <t>SECRETARIA DISTRITAL DEL HABITAT</t>
  </si>
  <si>
    <t>JEFE OFICINA DE CONTROL INTERNO</t>
  </si>
  <si>
    <t>Los hechos económicos se registran de forma consecutiva en el aplicativo JSP7 y la información se valida mediante muestras de comprobantes.</t>
  </si>
  <si>
    <t>Se cuenta con la caracterización, procedimientos instructivos, protocolos y manuales que indican el flujo de la información de los hechos económicos.</t>
  </si>
  <si>
    <t>Se cuenta con el Procedimiento de ejecución contable y Levantamiento Físico de Inventarios y los protocolos PS04-PT03 PS04-PT10 PPS04-IN5. Se realizan conciliaciones entre contabilidad y almacén en forma mensual y de pasivos exigibles y contingentes.</t>
  </si>
  <si>
    <t>El aplicativo contable JSP7 genera automáticamente los comprobantes contables que son el soporte de los libros de contabilidad.</t>
  </si>
  <si>
    <t>El aplicativo contable JSP7 genera automáticamente los comprobantes contables asegurando la consistencia de la información y se realizan verificaciones por muestra de los libros oficiales vs comprobantes.</t>
  </si>
  <si>
    <t>No hay probabilidad que pueden existir diferencias entre los mismos, dado que en el aplicativo contable se registran los comprobantes, los cuales son reflejados en los libros contables.</t>
  </si>
  <si>
    <t>Las políticas establecidas aplican a los hechos económicos de la entidad, contemplando los objetivos sociales y económicos de ordenamiento territorial y de protección ambiental a fin de mejorar la vivienda y el urbanismo en el D.C.</t>
  </si>
  <si>
    <t>Existen protocolos documentados para realizar las conciliaciones que permitan la adecuada identificación y medición de las partidas contables según lo siguiente: PS04-PT10,PS04-PT03, e instructivos como son PS04-IN65, PS05-IN54,PS04-IN83,PS04-IN70.</t>
  </si>
  <si>
    <t>El procedimiento se encuentra se encuentra dispuesto para la consulta en los puntos de uso que componen el mapa interactivo de la Entidad y una vez actualizado se socializa por medio correo electrónico.</t>
  </si>
  <si>
    <t>Los protocolos se encuentran dispuestos para la consulta en los puntos de uso que componen el mapa interactivo de la entidad y se socializan y actualizan los procedimientos por medio de comunicaciones internas.</t>
  </si>
  <si>
    <t>Mediante evaluaciones del desempeño realizadas semestralmente para el contador  e informes de supervisión de los contratos  se realiza seguimiento al cumplimiento de las directrices.</t>
  </si>
  <si>
    <t>Los controles se encuentran documentados en el mapa de riesgos del proceso de Gestión Financiera V20 actualizado en junio de 2023.</t>
  </si>
  <si>
    <t>VANESSA ALEXANDRA VELASCO BERNAL</t>
  </si>
  <si>
    <t>Los comprobantes se ingresan cronológicamente toda vez que cuentan con numeración arrojada por el aplicativo contable JSP7. Para cada uno de los meses de enero a diciembre de 2023, se verificó que los mismos se numeraron consecutivamente.</t>
  </si>
  <si>
    <t>Existe el procedimiento PS02-PR06 V8 ingreso custodia y salida de bienes  y el procedimiento PS02-PR17 V2 para el Levantamiento Físico de Inventarios. En el Manual de Políticas Contables se contemplan lineamientos al respecto y en el modulo de inventarios del aplicativo JSP7 se lleva el control de los bienes físicos.</t>
  </si>
  <si>
    <t>Los hechos económicos se registran en la medida que las áreas productoras remiten la información a la Subdirección Financiera mediante los soportes correspondientes.</t>
  </si>
  <si>
    <t>Se cuenta con el procedimiento PE01-PR08 Planes de mejoramiento  V3 que contiene las políticas operativas, metodología, responsabilidades y controles para el seguimiento a planes de mejoramiento.</t>
  </si>
  <si>
    <t xml:space="preserve">La Oficina de Control Interno realizó seguimiento y evaluación del estado de las acciones y sus resultados fueron comunicados a los responsables y publicados en el sitio web y en el Comité Institucional de Coordinación de Control Interno. </t>
  </si>
  <si>
    <t>Se cuenta con el procedimiento PS04-PR02 V10 de ejecución contable documentado, actualizado y socializado.</t>
  </si>
  <si>
    <t>Se ejecutaron capacitaciones al personal que apoya el proceso contable, pero deben ser complementadas con evaluaciones respecto del impacto en términos de mejoramiento de las competencias y habilidades.</t>
  </si>
  <si>
    <t>La Subdirección Financiera certifica la experiencia e idoneidad requerida para el personal contratista y se cuenta con un funcionario de carrera para quien se establece las habilidades y competencias en el manual de funciones. El grupo contable está conformado por profesionales Contadores Públicos, con experiencia relacionada en entidades del sector gobierno.</t>
  </si>
  <si>
    <t>La Entidad contó con la Política de Administración del Riesgo versión 6 de octubre de 2023 y con el Procedimiento PG03-PR06 Administración de Riesgos de Gestión, Corrupción, Ambientales y Seguridad de la Información Versión 10.</t>
  </si>
  <si>
    <t>La Subdirección Financiera cuenta con la versión 20 del 30 de junio de 2023 del mapa de riesgos. Es necesario realizar una evaluación integral a los riesgos del proceso de Gestión Financiera. En los informes de control fiscal se revelaron hallazgos administrativos relacionados con el proceso contable y financiero.</t>
  </si>
  <si>
    <t>Los Estados Financieros se elaboraron con base en los registros de los libros contables; por lo tanto, los saldos reflejados en el Sistema de Informaci6n JSP7 del balance de prueba son consistentes con las cifras contenidas en los Estados Financieros, salvo por las observaciones plasmadas en este informe.</t>
  </si>
  <si>
    <t>Los estados financieros al cierre de Ia vigencia 2023 elaborados son: Estado de Resultados, Estado de Ia Situación Financiera, Estado de Cambios en el Patrimonio, Revelaciones a los Estados Financieros, saldos y movimientos, operaciones recíprocas, entre otros.</t>
  </si>
  <si>
    <t>La individualización se realiza por medio del levantamiento de inventarios físicos en el formato PS02 -FO572 "Formato levantamiento individual de inventarios" y se encuentran identificados en el modulo de inventarios del aplicativo JSP7.</t>
  </si>
  <si>
    <t>Las directrices en materia de conciliaciones se aplican en Almacén, Nómina e Incapacidades, Esquemas de Vivienda y Procesos Judiciales. El análisis, verificación y conciliación se realiza periódicamente según este establecido en el procedimiento, con las áreas generadoras de información.</t>
  </si>
  <si>
    <t>Se cuenta con el procedimiento PS04-PR02 V10 de  ejecución contable. Mediante radicado 3-2023-1320 se dieron a conocer los lineamientos para la remisión de información de carácter contable y financiero para la preparación y presentación de informes de la vigencia contable 2023.</t>
  </si>
  <si>
    <t>Mediante radicado 3-2023-1320 dirigido a Subsecretarios, Subdirectores y Jefes de Área se dieron a conocer los lineamientos para la remisión de información de carácter contable y financiero para vigencia contable 2023.</t>
  </si>
  <si>
    <t>Se cuenta con el Procedimiento Ejecución contable PS04-PR02 V10 en que se establecen lineamientos para el cierre contable. Mediante radicado 3-2023-7935 se impartieron lineamientos para el cierre de la vigencia fiscal 2023.</t>
  </si>
  <si>
    <t>El procedimiento se socializó mediante radicado 3-2023-7935 con el cual se socializó el cronograma de actividades de cierre de la vigencia a los involucrados en el proceso contable.</t>
  </si>
  <si>
    <t>Las dependencias entregan la información a la Subdirección Financiera; cuando no se entrega la información oportunamente, la Subdirección Financiera reitera mediante memorandos a las áreas responsables. No obstante, en los informes de control fiscal se revelaron hallazgos administrativos relacionados con el proceso contable y financiero.</t>
  </si>
  <si>
    <t>La verificación se realiza mediante sesiones del Comité de Sostenibilidad del Sistema Contable que se documentaron en Actas del 30-03-2023 y del 31-05-2023. Adicionalmente, a través de comunicaciones internas se cursan lineamientos respecto de la sostenibilidad contable de la Entidad.</t>
  </si>
  <si>
    <t>En la caracterización del PS04-CP01 V11 y en los procedimientos y protocolos se identificaron los proveedores y responsables de remitir información contable.</t>
  </si>
  <si>
    <t>En la caracterización del PS04-CP01 V11 y en los procedimientos y protocolos se identificaron los receptores y responsables de recibir y registrar información contable.</t>
  </si>
  <si>
    <t>Los derechos y obligaciones fueron reconocidos  de manera individualizada a nivel de terceros en el aplicativo contable JSP7. Se presentan comprobantes de baja de bienes y resoluciones de depuración.</t>
  </si>
  <si>
    <t>La identificación de los hechos económicos se realiza de conformidad con las normas aprobadas por la CGN y DDC y armonizadas con las políticas y procedimientos contables establecidos.</t>
  </si>
  <si>
    <t xml:space="preserve">La SDHT  adoptó las resoluciones CGN No. 620 de 2015 y 432 de 2019 que incorporan el catálogo de cuentas y, a su vez, la firma ASP SOLUTIONS provee el software que homologa el Plan de Cuentas con el Catalogo de cuentas del Nuevo Marco Normativo Contable. </t>
  </si>
  <si>
    <t>Los registros individualizados de los hechos económicos se incorporan en los módulos correspondientes del Sistema Contable que funciona en el aplicativo JSP7. En los comprobantes respectivos se realizan los reconocimientos individualizados a nivel auxiliar y por cada tercero o elemento.</t>
  </si>
  <si>
    <t>La clasificación obedece al concepto asociado al Plan de Cuentas que genera cada hecho económico, en concordancia con la Resolución SDH No. 527 de 2022 adoptada en el manual de política contable de la SDHT.</t>
  </si>
  <si>
    <t xml:space="preserve">Los hechos económicos se registraron cronológicamente en el aplicativo JSP7 conforme a la fecha en la cual se generaron y se validan mediante muestra de comprobantes. </t>
  </si>
  <si>
    <t>Para el cierre de la vigencia 2023 se aplicaron los criterios de medición posterior según las políticas contables y los mismos se encuentran en el documento de revelaciones a los estados financieros.</t>
  </si>
  <si>
    <t xml:space="preserve">En el documento de revelaciones a los estados financieros al cierre dela vigencia fiscal 2023, se identificaron los hechos objeto de medición posterior. </t>
  </si>
  <si>
    <t>Los hechos económicos se reconocen  de acuerdo con la información suministrada por las dependencias y debidamente soportados con los siguientes documentos según corresponda: factura, resoluciones, acta de legalización, extractor bancarios, entre otros.</t>
  </si>
  <si>
    <t>Los documentos y comprobantes se encuentran debidamente custodiados y soportados con cada uno de los registros contables por parte del proceso de Gestión Financiera. Adicionalmente, se realiza la transferencia documental primaria de los mismos y se cuenta con un repositorio SharePoint para almacenar la información digital o electrónica</t>
  </si>
  <si>
    <t xml:space="preserve">Por medio del aplicativo contable JSP7 se elaboran comprobantes información que se reflejan en el libro diario y libro mayor, validando la información mediante muestra de los respectivos libros. </t>
  </si>
  <si>
    <t>Por medio del aplicativo contable JSP7 se elaboran comprobantes información que se reflejan en el libro diario y libro mayor y se realizaron las verificaciones sobre su registro cronológico.</t>
  </si>
  <si>
    <t>Las conciliaciones con las diferentes áreas se realizan mensualmente  y para el caso de los procesos judiciales  y las incapacidades la periodicidad de conciliación es trimestral. Los registros contables se realizan de forma mensual.</t>
  </si>
  <si>
    <t>Se revisaron los indicios de deterioro teniendo en cuenta la Resolución SDH No. 00068 de 2018 y su anexo técnico; Durante la toma física se validó la existencia de indicios de deterioro.</t>
  </si>
  <si>
    <t>Mediante conciliaciones contables se valido lo indicado en los procedimientos establecidos, para lo cual se realizan: Conciliación contable - obligaciones contingentes, conciliación mensual cuenta 819090, conciliación subsidios cuenta 19080102 ,Conciliación almacén.</t>
  </si>
  <si>
    <t>La Subsecretaria Jurídica realiza La calificación para las provisiones de contingentes judiciales, posteriormente se realiza la conciliación trimestral con el área financiera para el registro contable correspondiente. Teniendo como lineamientos el Procedimiento de Registro Contable de las Obligaciones Contingentes y embargos judiciales y la guía para el cálculo de la estimación de las provisiones.</t>
  </si>
  <si>
    <t xml:space="preserve">La Subdirección Financiera cuenta con (7) siete funcionarios del nivel profesional en contaduría publica, incluyendo los profesionales de planta, los cuales cuentan con las habilidades y competencias para desempeñarse en el área contable de la entidad. </t>
  </si>
  <si>
    <t>No se evidencio seguimiento a la ejecución de las capacitaciones realizadas al personal que apoya el proceso contable.</t>
  </si>
  <si>
    <t>La Secretaria Distrital del Hábitat (SDHT) expidió la Resolución No. 604 del 24-dic-2020 "Por la cual se actualiza el manual de políticas de operación contable de la Secretará Distrital de Hábitat", la misma a la fecha se encuentra derogada, por tanto se realizo actualización de la misma por medio la Resolución No 1141 del 22-dic-2023 en cumplimiento de Carta Circular No 115 de noviembre de 2022 que emite la segunda versión de políticas contables para Bogotá.</t>
  </si>
  <si>
    <t>la Resolución No. 604 del 24-dic-2020 a la fecha se encuentra derogada, la Resolución de actualización No 1141 de 22-dic-2023 fue socializada por medio correo masivo a todos los funcionarios de la entidad incluyendo a los funcionarios del área financiera y al personal de las áreas que producen y proveen información contable.</t>
  </si>
  <si>
    <t>La políticas contables aplicables a la entidad están definidas en la Resolución SDHT No. 604 del 24-dic-2020,la cual fue actualizada por medio de la Resolución No 1141 del 22-dic-2023 la clasificación, medición inicial y posterior se dan a conocer en las revelaciones a los estados financieros.</t>
  </si>
  <si>
    <t>Las políticas contables fueron adoptadas mediante Resolución SDHT No. 604 del 24-dic-2020 y la cual fue actualizada por medio de la Resolución No 1141 del 22-dic-2023 la misma indica cómo se deben reconocer los hechos económicos de manera mensual y en la medida en que ocurren teniendo en cuenta el rubro establecido. Lo mencionado con el objetivo de representar fielmente la información financiera de la entidad.</t>
  </si>
  <si>
    <t>Se socializaron las actualizaciones procedimentales a través de correos electrónicos y oficios internos dirigidos a todos los responsables que proveen y utilizan la información contable.</t>
  </si>
  <si>
    <t>La Resolución SDHT No. 604 del 24-dic-2020  fue actualizada por medio de la Resolución No 1141 del 22-dic-2023, de igual manera en los protocolos del proceso de Gestión Financiera (PS04-PT03, PS04-PT10) se encuentran descritos los documentos idóneos.</t>
  </si>
  <si>
    <t>En el procedimiento PS04-PR02 V10 de  ejecución contable se indican responsables de las actividades; sin embargo permanecen oportunidades de mejora en el establecimiento de la segregación funcional revelado en la evaluación de la vigencia 2022 Se evidencia el manual de funciones para el contador y certificación de la experiencia e idoneidad para los contratistas.</t>
  </si>
  <si>
    <t>Mediante piezas comunicativas para el conocimiento de los colaboradores y funcionarios y se publica en la pagina de la entidad el manual especifico de funciones de la SDHT, en el cual se indican las funciones de los servidores del área financiera.</t>
  </si>
  <si>
    <t xml:space="preserve">Por medio de seguimiento cuatrimestrales al insumo contable realizado por la Subdirección Financiera se verifica su cumplimiento. </t>
  </si>
  <si>
    <t>Se cuenta con los procedimientos Ejecución Contable PS04-PR02 V10 y Levantamiento Físico de Inventarios PS02-PR17 versión 2 disponibles para la consulta en los puntos de uso que componen el Mapa Interactivo. Es imperativo que se fortalezcan los procesos de divulgación y capacitación sobre estos procedimientos.</t>
  </si>
  <si>
    <t>Existen el plan de sostenibilidad contable que refleja el estado y los responsables de la identificación de las partidas contables, bajas de cuentas y depuración. Se evidenció la realización de dos (2) Comités Técnico de Sostenibilidad del Sistema de Contable en el primer semestre de 2023 pero no se ejecutó ninguno en el segundo semestre como lo establecía la Resolución SDHT 466 de 2020, derogada mediante Resolución SDHT No. 910 de 2023. Es necesario que se diseñe el Plan de Sostenibilidad Contable para la vigencia 2024.</t>
  </si>
  <si>
    <t>El Plan de Sostenibilidad Contable se socializa y aprueba en el marco del Comité Institucional de Gestión y Desempeño. Los lineamientos respecto del mejoramiento y sostenibilidad contable se realizan de manera periódica mediante los canales institucionales internos.</t>
  </si>
  <si>
    <t>La Resolución SDHT No. 910 de 2023 define que el Comité Técnico de Sostenibilidad Contable sesiona semestralmente y extraordinariamente según sea necesario, marco en el cual se realiza la depuración junto con el plan de sostenibilidad contable. Es importante mencionar que para el segundo semestre no se realizo el comité respectivo, como lo indica la mencionada resolución.</t>
  </si>
  <si>
    <t>En el cronograma de insumo contable para la remisión de información de carácter contable y financiero para la preparación y presentación de informes de la vigencia contable 2023, y en los procedimientos y protocolos se describió la información financiera a remitir a la Subdirección Financiera por parte de los generadores de hechos contables.</t>
  </si>
  <si>
    <t>El sistema contable de la SDHT funciona a través del aplicativo JSP7-GOBIERNO que cuenta con los módulos de: Nomina, Talento humano, Propiedad, Planta y Equipo, Bienes y Servicios, Contabilidad, Órdenes de Pago y Cartera. En los comprobantes respectivos se reconoce la individualización a nivel auxiliar y por cada tercero o elemento.</t>
  </si>
  <si>
    <t>La Resolución SDHT No. 604 del 24-12-2020  se encuentra derogada, por tanto se realizo actualización de la misma por medio la Resolución No 1141 del 22-dic-2023 en la misma se establecen lineamientos para la identificación de hechos económicos con base en el marco normativo contable, de igual manera la normatividad aplicable establecida por CGN y DDC.</t>
  </si>
  <si>
    <t>En el marco de la Resolución No 1141 del 22-dic-2023,Resoluciónes 620 de 2015 y 432 de 2019 de la CGN, se realizó mesa de trabajo para la revisión  al plan de cuentas.</t>
  </si>
  <si>
    <t>Los hechos económicos contables y financieros se registraron conforme a las fechas en las cuales la información se comunicó e informó por las dependencias responsables. Adicionalmente el aplicativo JSP7 cuenta con un control automatizado que impide efectuar registros en periodos anteriores, o saltándose el consecutivo y orden cronológico.</t>
  </si>
  <si>
    <t>En el aplicativo contable JSP7 se registran los hechos económicos en los comprobantes que correspondan, los cuales son reflejados en los libros contables mayor y diario. Los profesionales del área contable verifican que todo registro cuente con los documentos soporte necesarios e idóneos.</t>
  </si>
  <si>
    <t>El mecanismo para validar la completitud son las conciliaciones realizadas con las diferentes dependencias involucradas en el proceso contable;  de igual forma por cada tipología de información se registra en aplicativo contable JSP7 de forma mensual.</t>
  </si>
  <si>
    <t>La SDHT no trasmite informes a la Contaduría General de la Nación en tanto se reporta a la Secretaria Distrital de Hacienda en el aplicativo Chip Bogotá Consolida. Esta información  se encuentra actualizada a diciembre 2023.</t>
  </si>
  <si>
    <t xml:space="preserve">La SDHT aplica los criterios definidos por la Resolución CGN No. 533 de 2015 y las establecidas por la DDC. De igual manera por medio de la Resolución No 1141 del 22-dic-2023 que actualizo el manual de políticas contables. </t>
  </si>
  <si>
    <t>Los criterios de medición se contienen en la Resolución SDHT No. 1141 del 22-12-2023 que actualizo el manual de políticas contables, la cual es aplicada por los funcionarios del área financiera y el personal de las áreas que producen y proveen información contable.</t>
  </si>
  <si>
    <t>Los criterios están definidos en la política de operación contable que se contiene en la Resolución SDHT No. 1141 del 22-12-2023 que actualizo el manual de políticas contables, las cuales se fundamentan en la Resolución CGN No. 533 de 2015.</t>
  </si>
  <si>
    <t>La amortización y depreciación agotamiento y deterioro se realizan según la directriz definida en el manual de políticas de operación contable de la Resolución SDHT No.1141 del 22-12-2023 que actualizo el manual de políticas contables y lo establecido en las normas de la CGN.</t>
  </si>
  <si>
    <t>El calculo de la depreciación agotamiento y deterioro como la amortización se realizo según la indicaciones establecidas en el  Resolución SDHT No.1141 del 22-12-2023 que actualizo el manual de políticas contables y lo establecido en las normas de la CGN.</t>
  </si>
  <si>
    <t xml:space="preserve">Mediante la Resolución SDHT No.1141 del 22-12-2023 que actualizo el manual de políticas contables se establece los criterios de medición posterior. Igualmente la SDHT a partir del 1 de enero de 2018 viene aplicando los criterios definidos por la Resolución CGN No. 533 de 2015. </t>
  </si>
  <si>
    <t>Los criterios de medición posterior se incorporaron en la SDHT No.1141 del 22-12-2023 que actualizo el manual de políticas contables. La amortización y depreciación en activos se realiza por el método de línea recta y se revelan en los estados financieros.</t>
  </si>
  <si>
    <t xml:space="preserve">Los estados financieros se presentan en el marco del Comité institucional  de Gestión y Desempeño y son base para la toma de decisiones en la entidad. </t>
  </si>
  <si>
    <t>Las verificaciones de los saldos de las partidas de los estados financieros las realiza el Contador de la entidad, previo a la presentación y certificación de los mismos.</t>
  </si>
  <si>
    <t>La Entidad aportó la información financiera que compone la Entidad Contable Pública Bogotá D.C., la cual es tenida en cuenta para el cálculo de los indicadores de la Entidad Contable Publica de Bogotá que realiza de forma consolidada la Dirección Distrital de Contabilidad de la Secretaria Distrital de Hacienda</t>
  </si>
  <si>
    <t>La Entidad aportó la información financiera que compone la Entidad Contable Pública Bogotá D.C., la cual es tenida en cuenta para el cálculo de los indicadores de la Entidad Contable Publica de Bogotá que realiza de forma consolidada la Dirección Distrital de Contabilidad de la Secretaria Distrital de Hacienda.</t>
  </si>
  <si>
    <r>
      <t>Se adoptó la</t>
    </r>
    <r>
      <rPr>
        <b/>
        <sz val="12"/>
        <color theme="1"/>
        <rFont val="Times New Roman"/>
        <family val="1"/>
      </rPr>
      <t xml:space="preserve"> </t>
    </r>
    <r>
      <rPr>
        <sz val="12"/>
        <color theme="1"/>
        <rFont val="Times New Roman"/>
        <family val="1"/>
      </rPr>
      <t>Resolución CGN No. 441 de 2019</t>
    </r>
    <r>
      <rPr>
        <b/>
        <sz val="12"/>
        <color theme="1"/>
        <rFont val="Times New Roman"/>
        <family val="1"/>
      </rPr>
      <t xml:space="preserve"> </t>
    </r>
    <r>
      <rPr>
        <sz val="12"/>
        <color theme="1"/>
        <rFont val="Times New Roman"/>
        <family val="1"/>
      </rPr>
      <t>con los anexos de apoyo emitidos, en donde se establece la forma de realizar las revelaciones a los estados financieros con una estructura uniforme que permite dar suficiente ilustración de los mismos, lo cual quedó establecido en el manual de políticas contables de la Entidad.</t>
    </r>
  </si>
  <si>
    <t>Teniendo en cuenta que la entidad adoptó la Resolución CGN No. 441 de 2019, se verificó su debida aplicación respecto de las notas y revelaciones a los estados financieros en cumplimiento del marco normativo aplicable sin encontrar novedades. No obstante, se recomienda que todas las siniestralidades que se presenten en cualquier vigencia queden reflejadas en las notas a los estados financieros.</t>
  </si>
  <si>
    <t>La Entidad adoptó la Resolución CGN No. 441 de 2019 indicando en las notas y revelaciones a los estados financieros que reflejan la información cuantitativa correspondiente.</t>
  </si>
  <si>
    <t>La Entidad adoptó Ia Resolución CGN No. 441 de 2019 indicando que las notas y revelaciones a los estados financieros reflejan las variaciones significativas correspondientes respecto de un periodo a otro.</t>
  </si>
  <si>
    <t>La entidad adoptó la Resolución CGN No. 441 de 2019 dando como resultado las revelaciones a los Estados Financieros que reflejan la metodología para la preparación de la información y en las cuales se indica que la evaluación para realizar las provisiones de contingentes judiciales es realizada por la Subsecretaria Jurídica de Ia Entidad.</t>
  </si>
  <si>
    <t>El Contador de la Entidad realizó las verificaciones de los saldos de las partidas de los estados financieros previo a la presentación de los mismos, y certificó con su firma que la información refleja la realidad económica de la entidad. Sin embargo, dentro del proceso contable persisten debilidades relacionadas con el flujo de información, legalización de saldos, cobro de sanciones,  depuración y legalización contable, recuperación de cartera y nivel de giros de proyectos de inversión.</t>
  </si>
  <si>
    <t>La Entidad presentó los estados financieros y sus resultados en las jomada de rendición de cuentas con enfoque territorial en el mes de junio de la vigencia 2023, los cuales fueron transmitidos a la Contraloría de Bogotá y publicados en el sitio web.</t>
  </si>
  <si>
    <t>La información contenida en los Estados Financieros presentada en al rendición de cuentas fue verificada y previamente certificada par el Contador de la Entidad. Sin embargo, dentro del proceso contable persisten debilidades relacionadas con el flujo de información, legalización de saldos, cobro de sanciones,  depuración y legalización contable, recuperación de cartera y nivel de giros de proyectos de inversión.</t>
  </si>
  <si>
    <t>Los Estados Financieros presentados en la rendición de cuentas se complementaron con notas a los estados financieros que contemplaron explicaciones sobre las revelaciones contables.</t>
  </si>
  <si>
    <t>La Subdirección Financiera cuenta con el mapa de riesgos V20 en junio de 2023, acorde con los lineamientos establecidos en la Guía para la Administración del riesgo versión 6.Por medio de conciliaciones de: almacén e inventarios, procesos judiciales, nómina, incapacidades se gestiona la mitigación del riesgo.</t>
  </si>
  <si>
    <t>La estimación de la probabilidad de ocurrencia se encuentra cuantificada en el mapa de riesgos del proceso de Gestión Financiera en versión V20 actualizado en junio de 2023.</t>
  </si>
  <si>
    <t>El proceso de Gestión Financiera hace revisión periódica de los riesgos verificando los controles establecidos y la eficacia de los mismos.</t>
  </si>
  <si>
    <t xml:space="preserve">Dentro del Plan Institucional de Capacitación se incluyeron y ejecutaron capacitaciones en temas de actualización financiera y contable. </t>
  </si>
  <si>
    <t>En la pagina web de la Entidad se encuentran publicados los estados financieros mensuales del periodo enero a diciembre de 2023 con observancia en los plazos establecidos por la CGN, lo cual fue verificado por la Oficina de Control Interno.</t>
  </si>
  <si>
    <t>Este criterio se cumple por parte de la SDHT, tal como se establece en la Resolución No. 182 del 19-05-2017 de la CGN y de acuerdo con el esquema do publicación contemplado en el Anexo Técnico 2 de la Resolución MinTIC 1519 do 2020. De igual manera en el procedimiento PSO4-PRO2 Ejecución contable, se establece Cargar los Estados Financieros en la pagina Web de la entidad".</t>
  </si>
  <si>
    <t>Los procedimientos se encuentran disponibles para la consulta en los puntos de uso que componen el mapa interactivo de la Entidad. No se encontraron soportes de  su socialización con el personal involucrado en el proceso.</t>
  </si>
  <si>
    <t>Este criterio se cumple por parte de la SDHT, tal como se establece en la Resolución No. 182 del 19-05-2017 de la CGN y de acuerdo con el esquema do publicación contemplado en el Anexo Técnico 2 de Ia Resolución MinTIC 1519 de 2020. De igual manera en el procedimiento PSO4-PRO2 Ejecución contable, se establece Cargar los Estados Financieros en la pagina Web de la entidad".</t>
  </si>
  <si>
    <t>La Subdirección Financiera como responsable del proceso de Gestión Financiera realizó revisión periódica de los riesgos como mecanismo de autoevaluación. Por su parte la Oficina de Control Interno realizó la evaluación independiente de los riesgos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</si>
</sst>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11.5"/>
      <color theme="1"/>
      <name val="Calibri"/>
      <family val="2"/>
      <scheme val="minor"/>
    </font>
    <font>
      <b/>
      <sz val="12"/>
      <color theme="1"/>
      <name val="Calibri"/>
      <family val="2"/>
      <scheme val="minor"/>
    </font>
    <font>
      <b/>
      <sz val="14"/>
      <color theme="1"/>
      <name val="Calibri"/>
      <family val="2"/>
      <scheme val="minor"/>
    </font>
    <font>
      <sz val="9"/>
      <color rgb="FF2E8B57"/>
      <name val="Courier New"/>
      <family val="3"/>
    </font>
    <font>
      <sz val="11"/>
      <color theme="1"/>
      <name val="Calibri"/>
      <family val="2"/>
      <scheme val="minor"/>
    </font>
    <font>
      <sz val="11"/>
      <color rgb="FFFF0000"/>
      <name val="Calibri"/>
      <family val="2"/>
      <scheme val="minor"/>
    </font>
    <font>
      <b/>
      <sz val="11.5"/>
      <color theme="1"/>
      <name val="Calibri"/>
      <family val="2"/>
      <scheme val="minor"/>
    </font>
    <font>
      <sz val="11.5"/>
      <color rgb="FFFF0000"/>
      <name val="Calibri"/>
      <family val="2"/>
      <scheme val="minor"/>
    </font>
    <font>
      <b/>
      <sz val="11.5"/>
      <color rgb="FFFF0000"/>
      <name val="Calibri"/>
      <family val="2"/>
      <scheme val="minor"/>
    </font>
    <font>
      <b/>
      <sz val="11.5"/>
      <name val="Calibri"/>
      <family val="2"/>
      <scheme val="minor"/>
    </font>
    <font>
      <sz val="8"/>
      <color indexed="81"/>
      <name val="Tahoma"/>
      <family val="2"/>
    </font>
    <font>
      <b/>
      <sz val="8"/>
      <color indexed="81"/>
      <name val="Tahoma"/>
      <family val="2"/>
    </font>
    <font>
      <sz val="18"/>
      <color theme="1"/>
      <name val="Calibri"/>
      <family val="2"/>
      <scheme val="minor"/>
    </font>
    <font>
      <b/>
      <sz val="18"/>
      <color theme="1"/>
      <name val="Calibri"/>
      <family val="2"/>
      <scheme val="minor"/>
    </font>
    <font>
      <sz val="10"/>
      <name val="Arial"/>
      <family val="2"/>
    </font>
    <font>
      <sz val="12"/>
      <color theme="1"/>
      <name val="Times New Roman"/>
      <family val="1"/>
    </font>
    <font>
      <b/>
      <sz val="12"/>
      <color theme="1"/>
      <name val="Times New Roman"/>
      <family val="1"/>
    </font>
    <font>
      <sz val="12"/>
      <name val="Times New Roman"/>
      <family val="1"/>
    </font>
    <font>
      <b/>
      <sz val="12"/>
      <color theme="0" tint="-0.14999847407452621"/>
      <name val="Times New Roman"/>
      <family val="1"/>
    </font>
    <font>
      <b/>
      <sz val="12"/>
      <name val="Times New Roman"/>
      <family val="1"/>
    </font>
    <font>
      <b/>
      <sz val="12"/>
      <color rgb="FFFF0000"/>
      <name val="Times New Roman"/>
      <family val="1"/>
    </font>
  </fonts>
  <fills count="12">
    <fill>
      <patternFill patternType="none"/>
    </fill>
    <fill>
      <patternFill patternType="gray125"/>
    </fill>
    <fill>
      <patternFill patternType="solid">
        <fgColor theme="9" tint="0.39997558519241921"/>
        <bgColor indexed="64"/>
      </patternFill>
    </fill>
    <fill>
      <patternFill patternType="solid">
        <fgColor rgb="FFBFBFBF"/>
        <bgColor indexed="64"/>
      </patternFill>
    </fill>
    <fill>
      <patternFill patternType="solid">
        <fgColor rgb="FFD9D9D9"/>
        <bgColor indexed="64"/>
      </patternFill>
    </fill>
    <fill>
      <patternFill patternType="solid">
        <fgColor rgb="FFF2F2F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6" fillId="0" borderId="0"/>
  </cellStyleXfs>
  <cellXfs count="220">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5" fillId="0" borderId="0" xfId="0" applyFont="1"/>
    <xf numFmtId="0" fontId="2" fillId="0" borderId="1" xfId="0" applyFont="1" applyBorder="1" applyAlignment="1">
      <alignment vertical="justify"/>
    </xf>
    <xf numFmtId="0" fontId="0" fillId="0" borderId="0" xfId="0" applyAlignment="1">
      <alignment horizontal="left"/>
    </xf>
    <xf numFmtId="0" fontId="1" fillId="0" borderId="0" xfId="0" applyFont="1" applyAlignment="1">
      <alignment horizontal="left"/>
    </xf>
    <xf numFmtId="0" fontId="4" fillId="2" borderId="1" xfId="0" applyFont="1" applyFill="1" applyBorder="1"/>
    <xf numFmtId="0" fontId="0" fillId="2" borderId="1" xfId="0" applyFill="1" applyBorder="1"/>
    <xf numFmtId="0" fontId="0" fillId="2" borderId="1" xfId="0" applyFill="1" applyBorder="1" applyAlignment="1">
      <alignment horizontal="center"/>
    </xf>
    <xf numFmtId="0" fontId="3" fillId="2" borderId="1" xfId="0" applyFont="1" applyFill="1" applyBorder="1"/>
    <xf numFmtId="0" fontId="1" fillId="2" borderId="1" xfId="0" applyFont="1" applyFill="1" applyBorder="1"/>
    <xf numFmtId="164" fontId="0" fillId="0" borderId="1" xfId="0" applyNumberFormat="1" applyBorder="1" applyAlignment="1">
      <alignment horizontal="center"/>
    </xf>
    <xf numFmtId="164" fontId="1" fillId="0" borderId="1" xfId="0" applyNumberFormat="1" applyFont="1" applyBorder="1" applyAlignment="1">
      <alignment horizontal="center"/>
    </xf>
    <xf numFmtId="164" fontId="0" fillId="2" borderId="1" xfId="0" applyNumberFormat="1" applyFill="1" applyBorder="1" applyAlignment="1">
      <alignment horizontal="center"/>
    </xf>
    <xf numFmtId="164" fontId="0" fillId="0" borderId="0" xfId="0" applyNumberFormat="1" applyAlignment="1">
      <alignment horizontal="center"/>
    </xf>
    <xf numFmtId="0" fontId="1" fillId="0" borderId="1" xfId="0" applyFont="1" applyBorder="1" applyAlignment="1">
      <alignment horizontal="center" vertical="justify"/>
    </xf>
    <xf numFmtId="0" fontId="2" fillId="0" borderId="1" xfId="0" applyFont="1" applyBorder="1" applyAlignment="1">
      <alignment horizontal="justify" vertical="center" wrapText="1"/>
    </xf>
    <xf numFmtId="2" fontId="0" fillId="0" borderId="0" xfId="0" applyNumberFormat="1"/>
    <xf numFmtId="0" fontId="0" fillId="0" borderId="5" xfId="0" applyBorder="1" applyAlignment="1">
      <alignment horizontal="justify" vertical="center" wrapText="1"/>
    </xf>
    <xf numFmtId="0" fontId="8" fillId="4" borderId="2" xfId="0" applyFont="1" applyFill="1" applyBorder="1" applyAlignment="1">
      <alignment vertical="center" wrapText="1"/>
    </xf>
    <xf numFmtId="0" fontId="1" fillId="3" borderId="0" xfId="0" applyFont="1" applyFill="1" applyAlignment="1">
      <alignment vertical="center"/>
    </xf>
    <xf numFmtId="0" fontId="1" fillId="3" borderId="0" xfId="0" applyFont="1" applyFill="1" applyAlignment="1">
      <alignment vertical="center" wrapText="1"/>
    </xf>
    <xf numFmtId="0" fontId="1" fillId="4" borderId="0" xfId="0" applyFont="1" applyFill="1" applyAlignment="1">
      <alignment vertical="center" wrapText="1"/>
    </xf>
    <xf numFmtId="0" fontId="0" fillId="5" borderId="0" xfId="0" applyFill="1" applyAlignment="1">
      <alignment vertical="center" wrapText="1"/>
    </xf>
    <xf numFmtId="0" fontId="1" fillId="5" borderId="0" xfId="0" applyFont="1" applyFill="1" applyAlignment="1">
      <alignment vertical="center" wrapText="1"/>
    </xf>
    <xf numFmtId="0" fontId="1" fillId="5" borderId="0" xfId="0" applyFont="1" applyFill="1" applyAlignment="1">
      <alignment horizontal="center"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2" fillId="6" borderId="0" xfId="0" applyFont="1" applyFill="1" applyAlignment="1">
      <alignment horizontal="justify" vertical="center" wrapText="1"/>
    </xf>
    <xf numFmtId="0" fontId="0" fillId="0" borderId="0" xfId="0"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xf numFmtId="0" fontId="11" fillId="6" borderId="0" xfId="0" applyFont="1" applyFill="1" applyAlignment="1">
      <alignment horizontal="justify" vertical="center" wrapText="1"/>
    </xf>
    <xf numFmtId="0" fontId="8" fillId="6" borderId="0" xfId="0" applyFont="1" applyFill="1" applyAlignment="1">
      <alignment horizontal="justify" vertical="center" wrapText="1"/>
    </xf>
    <xf numFmtId="0" fontId="1" fillId="5" borderId="6" xfId="0" applyFont="1" applyFill="1" applyBorder="1" applyAlignment="1">
      <alignment vertical="center" wrapText="1"/>
    </xf>
    <xf numFmtId="0" fontId="8" fillId="0" borderId="7" xfId="0" applyFont="1" applyBorder="1" applyAlignment="1">
      <alignment horizontal="justify" vertical="center" wrapText="1"/>
    </xf>
    <xf numFmtId="0" fontId="1" fillId="0" borderId="8" xfId="0" applyFont="1" applyBorder="1" applyAlignment="1">
      <alignment horizontal="justify" vertical="center" wrapText="1"/>
    </xf>
    <xf numFmtId="0" fontId="0" fillId="5" borderId="9" xfId="0" applyFill="1" applyBorder="1" applyAlignment="1">
      <alignment vertical="center" wrapText="1"/>
    </xf>
    <xf numFmtId="0" fontId="0" fillId="0" borderId="10" xfId="0" applyBorder="1" applyAlignment="1">
      <alignment horizontal="justify" vertical="center" wrapText="1"/>
    </xf>
    <xf numFmtId="0" fontId="0" fillId="6" borderId="9" xfId="0" applyFill="1" applyBorder="1" applyAlignment="1">
      <alignment vertical="center" wrapText="1"/>
    </xf>
    <xf numFmtId="0" fontId="6" fillId="6" borderId="10" xfId="0" applyFont="1" applyFill="1" applyBorder="1" applyAlignment="1">
      <alignment horizontal="justify" vertical="center" wrapText="1"/>
    </xf>
    <xf numFmtId="0" fontId="0" fillId="5" borderId="11" xfId="0" applyFill="1" applyBorder="1" applyAlignment="1">
      <alignment vertical="center" wrapText="1"/>
    </xf>
    <xf numFmtId="0" fontId="2" fillId="0" borderId="12" xfId="0" applyFont="1" applyBorder="1" applyAlignment="1">
      <alignment horizontal="justify" vertical="center" wrapText="1"/>
    </xf>
    <xf numFmtId="0" fontId="1" fillId="0" borderId="6" xfId="0" applyFont="1" applyBorder="1" applyAlignment="1">
      <alignment vertical="center" wrapText="1"/>
    </xf>
    <xf numFmtId="0" fontId="1" fillId="0" borderId="7" xfId="0" applyFont="1" applyBorder="1" applyAlignment="1">
      <alignment horizontal="justify"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2" xfId="0" applyBorder="1" applyAlignment="1">
      <alignment horizontal="justify" vertical="center" wrapText="1"/>
    </xf>
    <xf numFmtId="0" fontId="1" fillId="0" borderId="2" xfId="0" applyFont="1" applyBorder="1" applyAlignment="1">
      <alignment vertical="center" wrapText="1"/>
    </xf>
    <xf numFmtId="0" fontId="8" fillId="0" borderId="3"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6" borderId="11" xfId="0" applyFont="1" applyFill="1" applyBorder="1" applyAlignment="1">
      <alignment vertical="center" wrapText="1"/>
    </xf>
    <xf numFmtId="0" fontId="6" fillId="6" borderId="12" xfId="0" applyFont="1" applyFill="1" applyBorder="1" applyAlignment="1">
      <alignment horizontal="justify" vertical="center" wrapText="1"/>
    </xf>
    <xf numFmtId="0" fontId="2" fillId="6" borderId="12" xfId="0" applyFont="1" applyFill="1" applyBorder="1" applyAlignment="1">
      <alignment horizontal="justify" vertical="center" wrapText="1"/>
    </xf>
    <xf numFmtId="0" fontId="6" fillId="6" borderId="5" xfId="0" applyFont="1" applyFill="1" applyBorder="1" applyAlignment="1">
      <alignment horizontal="justify" vertical="center" wrapText="1"/>
    </xf>
    <xf numFmtId="0" fontId="1" fillId="4" borderId="6" xfId="0" applyFont="1" applyFill="1" applyBorder="1" applyAlignment="1">
      <alignment vertical="center" wrapText="1"/>
    </xf>
    <xf numFmtId="0" fontId="0" fillId="4" borderId="11" xfId="0" applyFill="1" applyBorder="1" applyAlignment="1">
      <alignment vertical="center" wrapText="1"/>
    </xf>
    <xf numFmtId="0" fontId="0" fillId="4" borderId="9" xfId="0" applyFill="1" applyBorder="1" applyAlignment="1">
      <alignment vertical="center" wrapText="1"/>
    </xf>
    <xf numFmtId="0" fontId="8" fillId="0" borderId="7" xfId="0" applyFont="1" applyBorder="1" applyAlignment="1">
      <alignment vertical="center" wrapText="1"/>
    </xf>
    <xf numFmtId="0" fontId="2" fillId="0" borderId="12" xfId="0" applyFont="1" applyBorder="1" applyAlignment="1">
      <alignment vertical="center" wrapText="1"/>
    </xf>
    <xf numFmtId="0" fontId="1" fillId="6" borderId="9" xfId="0" applyFont="1" applyFill="1" applyBorder="1" applyAlignment="1">
      <alignment vertical="center" wrapText="1"/>
    </xf>
    <xf numFmtId="0" fontId="1" fillId="6" borderId="10" xfId="0" applyFont="1" applyFill="1" applyBorder="1" applyAlignment="1">
      <alignment horizontal="justify" vertical="center" wrapText="1"/>
    </xf>
    <xf numFmtId="0" fontId="1" fillId="5" borderId="9" xfId="0" applyFont="1" applyFill="1" applyBorder="1" applyAlignment="1">
      <alignment vertical="center" wrapText="1"/>
    </xf>
    <xf numFmtId="0" fontId="1" fillId="6" borderId="5" xfId="0" applyFont="1" applyFill="1" applyBorder="1" applyAlignment="1">
      <alignment horizontal="justify" vertical="center" wrapText="1"/>
    </xf>
    <xf numFmtId="0" fontId="8" fillId="4" borderId="6" xfId="0" applyFont="1" applyFill="1" applyBorder="1" applyAlignment="1">
      <alignment vertical="center" wrapText="1"/>
    </xf>
    <xf numFmtId="0" fontId="2" fillId="4" borderId="9" xfId="0" applyFont="1" applyFill="1" applyBorder="1" applyAlignment="1">
      <alignment vertical="center" wrapText="1"/>
    </xf>
    <xf numFmtId="0" fontId="8" fillId="4" borderId="11" xfId="0" applyFont="1" applyFill="1" applyBorder="1" applyAlignment="1">
      <alignment vertical="center" wrapText="1"/>
    </xf>
    <xf numFmtId="0" fontId="2" fillId="4" borderId="11" xfId="0" applyFont="1" applyFill="1" applyBorder="1" applyAlignment="1">
      <alignment vertical="center" wrapText="1"/>
    </xf>
    <xf numFmtId="0" fontId="8" fillId="0" borderId="12" xfId="0" applyFont="1" applyBorder="1" applyAlignment="1">
      <alignment horizontal="justify" vertical="center" wrapText="1"/>
    </xf>
    <xf numFmtId="0" fontId="1" fillId="0" borderId="5" xfId="0" applyFont="1" applyBorder="1" applyAlignment="1">
      <alignment horizontal="justify" vertical="center" wrapText="1"/>
    </xf>
    <xf numFmtId="0" fontId="8" fillId="6" borderId="11" xfId="0" applyFont="1" applyFill="1" applyBorder="1" applyAlignment="1">
      <alignment vertical="center" wrapText="1"/>
    </xf>
    <xf numFmtId="0" fontId="8" fillId="6" borderId="12" xfId="0" applyFont="1" applyFill="1" applyBorder="1" applyAlignment="1">
      <alignment horizontal="justify" vertical="center" wrapText="1"/>
    </xf>
    <xf numFmtId="0" fontId="8" fillId="4" borderId="9" xfId="0" applyFont="1" applyFill="1" applyBorder="1" applyAlignment="1">
      <alignment vertical="center" wrapText="1"/>
    </xf>
    <xf numFmtId="0" fontId="1" fillId="5" borderId="11"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14" fillId="0" borderId="1" xfId="0" applyFont="1" applyBorder="1"/>
    <xf numFmtId="0" fontId="15" fillId="7" borderId="1" xfId="0" applyFont="1" applyFill="1"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 fillId="0" borderId="20" xfId="0" applyFont="1" applyBorder="1" applyAlignment="1">
      <alignment horizontal="center"/>
    </xf>
    <xf numFmtId="0" fontId="1" fillId="0" borderId="17" xfId="0" applyFont="1" applyBorder="1" applyAlignment="1">
      <alignment horizontal="center"/>
    </xf>
    <xf numFmtId="0" fontId="0" fillId="9" borderId="0" xfId="0" applyFill="1" applyAlignment="1">
      <alignment horizontal="left"/>
    </xf>
    <xf numFmtId="0" fontId="1" fillId="0" borderId="4" xfId="0" applyFont="1" applyBorder="1" applyAlignment="1">
      <alignment horizontal="center"/>
    </xf>
    <xf numFmtId="0" fontId="0" fillId="0" borderId="24" xfId="0" applyBorder="1"/>
    <xf numFmtId="0" fontId="0" fillId="0" borderId="25" xfId="0" applyBorder="1"/>
    <xf numFmtId="0" fontId="0" fillId="0" borderId="26" xfId="0" applyBorder="1"/>
    <xf numFmtId="0" fontId="1" fillId="0" borderId="21"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7" fillId="8" borderId="0" xfId="0" applyFont="1" applyFill="1" applyAlignment="1">
      <alignment horizontal="center" vertical="center" wrapText="1"/>
    </xf>
    <xf numFmtId="0" fontId="17" fillId="0" borderId="0" xfId="0" applyFont="1" applyAlignment="1">
      <alignment horizontal="center" vertical="center"/>
    </xf>
    <xf numFmtId="0" fontId="17" fillId="0" borderId="0" xfId="0" applyFont="1"/>
    <xf numFmtId="0" fontId="17" fillId="8" borderId="0" xfId="0" applyFont="1" applyFill="1" applyAlignment="1">
      <alignment horizontal="center" vertical="center"/>
    </xf>
    <xf numFmtId="0" fontId="17" fillId="8" borderId="0" xfId="0" applyFont="1" applyFill="1" applyAlignment="1">
      <alignment horizontal="center" wrapText="1"/>
    </xf>
    <xf numFmtId="0" fontId="18" fillId="8" borderId="0" xfId="0" applyFont="1" applyFill="1" applyAlignment="1">
      <alignment horizontal="center" vertical="center" wrapText="1"/>
    </xf>
    <xf numFmtId="0" fontId="18" fillId="8" borderId="12" xfId="0" applyFont="1" applyFill="1" applyBorder="1" applyAlignment="1">
      <alignment horizontal="center" vertical="center" wrapText="1"/>
    </xf>
    <xf numFmtId="0" fontId="17" fillId="8" borderId="12" xfId="0" applyFont="1" applyFill="1" applyBorder="1" applyAlignment="1">
      <alignment horizontal="center" vertical="center"/>
    </xf>
    <xf numFmtId="0" fontId="18" fillId="8" borderId="0" xfId="0" applyFont="1" applyFill="1" applyAlignment="1">
      <alignment horizontal="right" wrapText="1"/>
    </xf>
    <xf numFmtId="0" fontId="18" fillId="8" borderId="0" xfId="0" applyFont="1" applyFill="1" applyAlignment="1">
      <alignment horizontal="left" wrapText="1"/>
    </xf>
    <xf numFmtId="0" fontId="18" fillId="0" borderId="0" xfId="0" applyFont="1"/>
    <xf numFmtId="0" fontId="17" fillId="0" borderId="0" xfId="0" applyFont="1" applyAlignment="1">
      <alignment horizontal="center" vertical="center" wrapText="1"/>
    </xf>
    <xf numFmtId="0" fontId="17" fillId="0" borderId="0" xfId="0" applyFont="1" applyAlignment="1">
      <alignment wrapText="1"/>
    </xf>
    <xf numFmtId="0" fontId="18" fillId="0" borderId="0" xfId="0" applyFont="1" applyAlignment="1">
      <alignment horizontal="center" vertical="center"/>
    </xf>
    <xf numFmtId="0" fontId="18" fillId="0" borderId="0" xfId="0" applyFont="1" applyAlignment="1">
      <alignment wrapText="1"/>
    </xf>
    <xf numFmtId="0" fontId="18" fillId="11" borderId="0" xfId="0" applyFont="1" applyFill="1" applyAlignment="1">
      <alignment wrapText="1"/>
    </xf>
    <xf numFmtId="2" fontId="18" fillId="0" borderId="0" xfId="0" applyNumberFormat="1" applyFont="1" applyAlignment="1">
      <alignment horizontal="center" vertical="center"/>
    </xf>
    <xf numFmtId="0" fontId="18" fillId="0" borderId="0" xfId="0" applyFont="1" applyAlignment="1">
      <alignment horizontal="right" vertical="center" wrapText="1"/>
    </xf>
    <xf numFmtId="0" fontId="18" fillId="9" borderId="0" xfId="0" applyFont="1" applyFill="1" applyAlignment="1">
      <alignment horizontal="center" vertical="center" wrapText="1"/>
    </xf>
    <xf numFmtId="0" fontId="21" fillId="9" borderId="0" xfId="0" applyFont="1" applyFill="1" applyAlignment="1">
      <alignment horizontal="justify" vertical="center" wrapText="1"/>
    </xf>
    <xf numFmtId="0" fontId="18" fillId="10" borderId="0" xfId="0" applyFont="1" applyFill="1" applyAlignment="1">
      <alignment horizontal="center" vertical="center" wrapText="1"/>
    </xf>
    <xf numFmtId="2" fontId="18" fillId="10" borderId="0" xfId="0" applyNumberFormat="1" applyFont="1" applyFill="1" applyAlignment="1">
      <alignment horizontal="center" vertical="center"/>
    </xf>
    <xf numFmtId="9" fontId="20" fillId="0" borderId="0" xfId="0" applyNumberFormat="1" applyFont="1"/>
    <xf numFmtId="0" fontId="17" fillId="0" borderId="31" xfId="0" applyFont="1" applyBorder="1" applyAlignment="1">
      <alignment horizontal="center" vertical="center" wrapText="1"/>
    </xf>
    <xf numFmtId="0" fontId="18" fillId="0" borderId="32" xfId="0" applyFont="1" applyBorder="1" applyAlignment="1">
      <alignment vertical="center" wrapText="1"/>
    </xf>
    <xf numFmtId="0" fontId="17" fillId="0" borderId="15" xfId="0" applyFont="1" applyBorder="1" applyAlignment="1">
      <alignment horizontal="center" vertical="center" wrapText="1"/>
    </xf>
    <xf numFmtId="0" fontId="18" fillId="0" borderId="35" xfId="0" applyFont="1" applyBorder="1" applyAlignment="1">
      <alignment vertical="center" wrapText="1"/>
    </xf>
    <xf numFmtId="0" fontId="17" fillId="0" borderId="2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8" xfId="0" applyFont="1" applyBorder="1" applyAlignment="1">
      <alignment horizontal="center" vertical="center" wrapText="1"/>
    </xf>
    <xf numFmtId="0" fontId="21" fillId="0" borderId="37" xfId="0" applyFont="1" applyBorder="1" applyAlignment="1">
      <alignment horizontal="justify" vertical="center" wrapText="1"/>
    </xf>
    <xf numFmtId="0" fontId="18" fillId="0" borderId="37" xfId="0" applyFont="1" applyBorder="1" applyAlignment="1">
      <alignment horizontal="center" vertical="center" wrapText="1"/>
    </xf>
    <xf numFmtId="2" fontId="18" fillId="0" borderId="34" xfId="0" applyNumberFormat="1" applyFont="1" applyBorder="1" applyAlignment="1">
      <alignment horizontal="center" vertical="center"/>
    </xf>
    <xf numFmtId="0" fontId="19" fillId="0" borderId="1" xfId="0" applyFont="1" applyBorder="1" applyAlignment="1" applyProtection="1">
      <alignment horizontal="center" vertical="center" wrapText="1"/>
      <protection locked="0"/>
    </xf>
    <xf numFmtId="0" fontId="17" fillId="0" borderId="37" xfId="0" applyFont="1" applyBorder="1" applyAlignment="1">
      <alignment horizontal="center" vertical="center" wrapText="1"/>
    </xf>
    <xf numFmtId="2" fontId="17" fillId="0" borderId="37" xfId="0" applyNumberFormat="1" applyFont="1" applyBorder="1" applyAlignment="1">
      <alignment horizontal="center" vertical="center"/>
    </xf>
    <xf numFmtId="0" fontId="17" fillId="0" borderId="13" xfId="0" applyFont="1" applyBorder="1" applyAlignment="1">
      <alignment horizontal="center" vertical="center" wrapText="1"/>
    </xf>
    <xf numFmtId="0" fontId="17" fillId="0" borderId="1" xfId="0" applyFont="1" applyBorder="1" applyAlignment="1">
      <alignment horizontal="justify" vertical="center" wrapText="1"/>
    </xf>
    <xf numFmtId="0" fontId="18" fillId="0" borderId="1" xfId="0" applyFont="1" applyBorder="1" applyAlignment="1">
      <alignment horizontal="center" vertical="center" wrapText="1"/>
    </xf>
    <xf numFmtId="2" fontId="18"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2" fontId="17" fillId="0" borderId="1" xfId="0" applyNumberFormat="1" applyFont="1" applyBorder="1" applyAlignment="1">
      <alignment horizontal="center" vertical="center"/>
    </xf>
    <xf numFmtId="0" fontId="17" fillId="0" borderId="35" xfId="0" applyFont="1" applyBorder="1" applyAlignment="1">
      <alignment horizontal="justify" vertical="center" wrapText="1"/>
    </xf>
    <xf numFmtId="2" fontId="18" fillId="0" borderId="35" xfId="0" applyNumberFormat="1" applyFont="1" applyBorder="1" applyAlignment="1">
      <alignment horizontal="center" vertical="center"/>
    </xf>
    <xf numFmtId="0" fontId="17" fillId="0" borderId="35" xfId="0" applyFont="1" applyBorder="1" applyAlignment="1">
      <alignment horizontal="center" vertical="center" wrapText="1"/>
    </xf>
    <xf numFmtId="2" fontId="17" fillId="0" borderId="35" xfId="0" applyNumberFormat="1" applyFont="1" applyBorder="1" applyAlignment="1">
      <alignment horizontal="center" vertical="center"/>
    </xf>
    <xf numFmtId="0" fontId="18" fillId="0" borderId="38" xfId="0" applyFont="1" applyBorder="1" applyAlignment="1" applyProtection="1">
      <alignment horizontal="center" vertical="center" wrapText="1"/>
      <protection locked="0"/>
    </xf>
    <xf numFmtId="2" fontId="18" fillId="0" borderId="37" xfId="0" applyNumberFormat="1" applyFont="1" applyBorder="1" applyAlignment="1">
      <alignment horizontal="center" vertical="center"/>
    </xf>
    <xf numFmtId="0" fontId="17" fillId="0" borderId="1" xfId="0" applyFont="1" applyBorder="1" applyAlignment="1">
      <alignment horizontal="left" vertical="center" wrapText="1"/>
    </xf>
    <xf numFmtId="0" fontId="18" fillId="0" borderId="13" xfId="0" applyFont="1" applyBorder="1" applyAlignment="1">
      <alignment horizontal="center" vertical="center" wrapText="1"/>
    </xf>
    <xf numFmtId="0" fontId="21" fillId="0" borderId="1" xfId="0" applyFont="1" applyBorder="1" applyAlignment="1">
      <alignment horizontal="justify" vertical="center" wrapText="1"/>
    </xf>
    <xf numFmtId="0" fontId="17" fillId="0" borderId="18" xfId="0" applyFont="1" applyBorder="1" applyAlignment="1">
      <alignment horizontal="center" vertical="center" wrapText="1"/>
    </xf>
    <xf numFmtId="0" fontId="17" fillId="0" borderId="37" xfId="0" applyFont="1" applyBorder="1" applyAlignment="1">
      <alignment horizontal="justify" vertical="center" wrapText="1"/>
    </xf>
    <xf numFmtId="0" fontId="18" fillId="0" borderId="35" xfId="0" applyFont="1" applyBorder="1" applyAlignment="1">
      <alignment horizontal="center" vertical="center" wrapText="1"/>
    </xf>
    <xf numFmtId="0" fontId="18" fillId="0" borderId="31" xfId="0" applyFont="1" applyBorder="1" applyAlignment="1">
      <alignment horizontal="center" vertical="center" wrapText="1"/>
    </xf>
    <xf numFmtId="0" fontId="21" fillId="0" borderId="32" xfId="0" applyFont="1" applyBorder="1" applyAlignment="1">
      <alignment horizontal="justify" vertical="center" wrapText="1"/>
    </xf>
    <xf numFmtId="0" fontId="18" fillId="0" borderId="32" xfId="0" applyFont="1" applyBorder="1" applyAlignment="1">
      <alignment horizontal="center" vertical="center" wrapText="1"/>
    </xf>
    <xf numFmtId="2" fontId="18" fillId="0" borderId="32" xfId="0" applyNumberFormat="1" applyFont="1" applyBorder="1" applyAlignment="1">
      <alignment horizontal="center" vertical="center"/>
    </xf>
    <xf numFmtId="0" fontId="19" fillId="0" borderId="37" xfId="0" applyFont="1" applyBorder="1" applyAlignment="1" applyProtection="1">
      <alignment horizontal="center" vertical="center" wrapText="1"/>
      <protection locked="0"/>
    </xf>
    <xf numFmtId="0" fontId="18" fillId="0" borderId="38" xfId="0" applyFont="1" applyBorder="1" applyAlignment="1" applyProtection="1">
      <alignment vertical="center" wrapText="1"/>
      <protection locked="0"/>
    </xf>
    <xf numFmtId="0" fontId="18" fillId="0" borderId="38" xfId="0" applyFont="1" applyBorder="1" applyAlignment="1">
      <alignment vertical="center" wrapText="1"/>
    </xf>
    <xf numFmtId="0" fontId="17" fillId="0" borderId="36" xfId="0" applyFont="1" applyBorder="1" applyAlignment="1">
      <alignment horizontal="center" vertical="center" wrapText="1"/>
    </xf>
    <xf numFmtId="0" fontId="17" fillId="0" borderId="30" xfId="0" applyFont="1" applyBorder="1" applyAlignment="1">
      <alignment horizontal="justify" vertical="center" wrapText="1"/>
    </xf>
    <xf numFmtId="2" fontId="18" fillId="0" borderId="30" xfId="0" applyNumberFormat="1" applyFont="1" applyBorder="1" applyAlignment="1">
      <alignment horizontal="center" vertical="center"/>
    </xf>
    <xf numFmtId="0" fontId="18" fillId="0" borderId="30" xfId="0" applyFont="1" applyBorder="1" applyAlignment="1">
      <alignment horizontal="center" vertical="center" wrapText="1"/>
    </xf>
    <xf numFmtId="0" fontId="19" fillId="0" borderId="35" xfId="0" applyFont="1" applyBorder="1" applyAlignment="1" applyProtection="1">
      <alignment horizontal="center" vertical="center" wrapText="1"/>
      <protection locked="0"/>
    </xf>
    <xf numFmtId="0" fontId="21" fillId="0" borderId="1" xfId="0" applyFont="1" applyBorder="1" applyAlignment="1">
      <alignment horizontal="justify" vertical="top" wrapText="1"/>
    </xf>
    <xf numFmtId="2" fontId="21" fillId="0" borderId="47" xfId="0" applyNumberFormat="1" applyFont="1" applyBorder="1" applyAlignment="1">
      <alignment horizontal="center" vertical="center"/>
    </xf>
    <xf numFmtId="0" fontId="21" fillId="0" borderId="0" xfId="0" applyFont="1" applyAlignment="1">
      <alignment horizontal="center" vertical="center"/>
    </xf>
    <xf numFmtId="0" fontId="19" fillId="0" borderId="0" xfId="0" applyFont="1"/>
    <xf numFmtId="0" fontId="18" fillId="0" borderId="33" xfId="0" applyFont="1" applyBorder="1" applyAlignment="1">
      <alignment vertical="center" wrapText="1"/>
    </xf>
    <xf numFmtId="0" fontId="18" fillId="0" borderId="16" xfId="0" applyFont="1" applyBorder="1" applyAlignment="1">
      <alignment vertical="center" wrapText="1"/>
    </xf>
    <xf numFmtId="0" fontId="18" fillId="0" borderId="17" xfId="0" applyFont="1" applyBorder="1" applyAlignment="1">
      <alignment horizontal="center" vertical="center" wrapText="1"/>
    </xf>
    <xf numFmtId="0" fontId="18" fillId="8" borderId="12" xfId="0" applyFont="1" applyFill="1" applyBorder="1" applyAlignment="1">
      <alignment horizontal="center" vertical="center"/>
    </xf>
    <xf numFmtId="0" fontId="22" fillId="0" borderId="17" xfId="0" applyFont="1" applyBorder="1" applyAlignment="1" applyProtection="1">
      <alignment horizontal="justify" vertical="center" wrapText="1"/>
      <protection locked="0"/>
    </xf>
    <xf numFmtId="0" fontId="17" fillId="0" borderId="19" xfId="0" applyFont="1" applyBorder="1" applyAlignment="1" applyProtection="1">
      <alignment horizontal="justify" vertical="center" wrapText="1"/>
      <protection locked="0"/>
    </xf>
    <xf numFmtId="0" fontId="17" fillId="0" borderId="19" xfId="0" quotePrefix="1" applyFont="1" applyBorder="1" applyAlignment="1" applyProtection="1">
      <alignment horizontal="justify" vertical="center" wrapText="1"/>
      <protection locked="0"/>
    </xf>
    <xf numFmtId="0" fontId="17" fillId="0" borderId="14" xfId="0" quotePrefix="1" applyFont="1" applyBorder="1" applyAlignment="1" applyProtection="1">
      <alignment horizontal="justify" vertical="center" wrapText="1"/>
      <protection locked="0"/>
    </xf>
    <xf numFmtId="0" fontId="17" fillId="0" borderId="33" xfId="0" quotePrefix="1" applyFont="1" applyBorder="1" applyAlignment="1" applyProtection="1">
      <alignment horizontal="justify" vertical="center" wrapText="1"/>
      <protection locked="0"/>
    </xf>
    <xf numFmtId="0" fontId="17" fillId="0" borderId="14" xfId="0" applyFont="1" applyBorder="1" applyAlignment="1" applyProtection="1">
      <alignment horizontal="justify" vertical="center" wrapText="1"/>
      <protection locked="0"/>
    </xf>
    <xf numFmtId="0" fontId="17" fillId="0" borderId="33" xfId="0" applyFont="1" applyBorder="1" applyAlignment="1" applyProtection="1">
      <alignment horizontal="justify" vertical="center" wrapText="1"/>
      <protection locked="0"/>
    </xf>
    <xf numFmtId="0" fontId="18" fillId="0" borderId="17" xfId="0" applyFont="1" applyBorder="1" applyAlignment="1" applyProtection="1">
      <alignment horizontal="justify" vertical="center" wrapText="1"/>
      <protection locked="0"/>
    </xf>
    <xf numFmtId="0" fontId="17" fillId="0" borderId="1" xfId="0" quotePrefix="1" applyFont="1" applyBorder="1" applyAlignment="1" applyProtection="1">
      <alignment horizontal="justify" vertical="center" wrapText="1"/>
      <protection locked="0"/>
    </xf>
    <xf numFmtId="0" fontId="17" fillId="0" borderId="16" xfId="0" applyFont="1" applyBorder="1" applyAlignment="1" applyProtection="1">
      <alignment horizontal="justify" vertical="center" wrapText="1"/>
      <protection locked="0"/>
    </xf>
    <xf numFmtId="0" fontId="17" fillId="0" borderId="16" xfId="0" quotePrefix="1" applyFont="1" applyBorder="1" applyAlignment="1" applyProtection="1">
      <alignment horizontal="justify" vertical="center" wrapText="1"/>
      <protection locked="0"/>
    </xf>
    <xf numFmtId="0" fontId="19" fillId="0" borderId="19" xfId="0" quotePrefix="1" applyFont="1" applyBorder="1" applyAlignment="1" applyProtection="1">
      <alignment horizontal="justify" vertical="center" wrapText="1"/>
      <protection locked="0"/>
    </xf>
    <xf numFmtId="0" fontId="21" fillId="0" borderId="17" xfId="0" applyFont="1" applyBorder="1" applyAlignment="1" applyProtection="1">
      <alignment horizontal="center" vertical="center" wrapText="1"/>
      <protection locked="0"/>
    </xf>
    <xf numFmtId="0" fontId="19" fillId="0" borderId="1" xfId="0" quotePrefix="1" applyFont="1" applyBorder="1" applyAlignment="1" applyProtection="1">
      <alignment horizontal="justify" vertical="center" wrapText="1"/>
      <protection locked="0"/>
    </xf>
    <xf numFmtId="0" fontId="19" fillId="0" borderId="19" xfId="0" applyFont="1" applyBorder="1" applyAlignment="1" applyProtection="1">
      <alignment horizontal="justify" vertical="center" wrapText="1"/>
      <protection locked="0"/>
    </xf>
    <xf numFmtId="0" fontId="19" fillId="0" borderId="14" xfId="0" quotePrefix="1" applyFont="1" applyBorder="1" applyAlignment="1" applyProtection="1">
      <alignment horizontal="justify" vertical="center" wrapText="1"/>
      <protection locked="0"/>
    </xf>
    <xf numFmtId="0" fontId="19" fillId="0" borderId="33" xfId="0" quotePrefix="1" applyFont="1" applyBorder="1" applyAlignment="1" applyProtection="1">
      <alignment horizontal="justify" vertical="center" wrapText="1"/>
      <protection locked="0"/>
    </xf>
    <xf numFmtId="0" fontId="19" fillId="0" borderId="14" xfId="0" applyFont="1" applyBorder="1" applyAlignment="1" applyProtection="1">
      <alignment horizontal="justify" vertical="center" wrapText="1"/>
      <protection locked="0"/>
    </xf>
    <xf numFmtId="0" fontId="19" fillId="0" borderId="16" xfId="0" quotePrefix="1" applyFont="1" applyBorder="1" applyAlignment="1" applyProtection="1">
      <alignment horizontal="justify" vertical="center" wrapText="1"/>
      <protection locked="0"/>
    </xf>
    <xf numFmtId="0" fontId="1" fillId="9" borderId="0" xfId="0" applyFont="1" applyFill="1" applyAlignment="1">
      <alignment horizontal="center"/>
    </xf>
    <xf numFmtId="0" fontId="18" fillId="8" borderId="0" xfId="0" quotePrefix="1" applyFont="1" applyFill="1" applyAlignment="1">
      <alignment horizontal="left" wrapText="1"/>
    </xf>
    <xf numFmtId="0" fontId="18" fillId="8" borderId="0" xfId="0" applyFont="1" applyFill="1" applyAlignment="1">
      <alignment horizontal="left" wrapText="1"/>
    </xf>
    <xf numFmtId="0" fontId="18" fillId="8" borderId="0" xfId="0" applyFont="1" applyFill="1" applyAlignment="1">
      <alignment horizontal="center" vertical="center" wrapText="1"/>
    </xf>
    <xf numFmtId="0" fontId="17" fillId="8" borderId="0" xfId="0" applyFont="1" applyFill="1" applyAlignment="1">
      <alignment horizontal="center" wrapText="1"/>
    </xf>
    <xf numFmtId="0" fontId="17" fillId="8" borderId="0" xfId="0" applyFont="1" applyFill="1" applyAlignment="1">
      <alignment horizontal="left" vertical="center"/>
    </xf>
    <xf numFmtId="0" fontId="18" fillId="8" borderId="12" xfId="0" applyFont="1" applyFill="1" applyBorder="1" applyAlignment="1">
      <alignment horizontal="center" vertical="center" wrapText="1"/>
    </xf>
    <xf numFmtId="0" fontId="18" fillId="0" borderId="4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6" xfId="0" applyFont="1" applyBorder="1" applyAlignment="1">
      <alignment horizontal="center" vertical="center" wrapText="1"/>
    </xf>
    <xf numFmtId="0" fontId="20" fillId="0" borderId="0" xfId="0" applyFont="1" applyAlignment="1">
      <alignment horizontal="right"/>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7" fillId="0" borderId="0" xfId="0" applyFont="1" applyAlignment="1">
      <alignment horizontal="center" vertical="center"/>
    </xf>
    <xf numFmtId="0" fontId="17" fillId="0" borderId="7" xfId="0" applyFont="1" applyBorder="1" applyAlignment="1" applyProtection="1">
      <alignment horizontal="center" vertical="center"/>
      <protection locked="0"/>
    </xf>
    <xf numFmtId="0" fontId="17" fillId="0" borderId="0" xfId="0" quotePrefix="1"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justify" vertical="center" wrapText="1"/>
    </xf>
    <xf numFmtId="0" fontId="18" fillId="0" borderId="0" xfId="0" applyFont="1" applyAlignment="1">
      <alignment horizontal="center" vertical="center"/>
    </xf>
    <xf numFmtId="2" fontId="18" fillId="0" borderId="0" xfId="0" applyNumberFormat="1" applyFont="1" applyAlignment="1">
      <alignment horizontal="center" vertical="center"/>
    </xf>
    <xf numFmtId="0" fontId="17" fillId="0" borderId="7" xfId="0" quotePrefix="1" applyFont="1" applyBorder="1" applyAlignment="1" applyProtection="1">
      <alignment horizontal="center" vertical="center"/>
      <protection locked="0"/>
    </xf>
    <xf numFmtId="0" fontId="17" fillId="0" borderId="12" xfId="0" applyFont="1" applyBorder="1" applyAlignment="1">
      <alignment horizontal="center" vertical="center"/>
    </xf>
    <xf numFmtId="0" fontId="1" fillId="0" borderId="22" xfId="0" applyFont="1" applyBorder="1" applyAlignment="1">
      <alignment horizontal="center"/>
    </xf>
    <xf numFmtId="0" fontId="1" fillId="0" borderId="23" xfId="0" applyFont="1" applyBorder="1" applyAlignment="1">
      <alignment horizontal="center"/>
    </xf>
  </cellXfs>
  <cellStyles count="2">
    <cellStyle name="Normal" xfId="0" builtinId="0"/>
    <cellStyle name="Normal 2" xfId="1" xr:uid="{00000000-0005-0000-0000-000001000000}"/>
  </cellStyles>
  <dxfs count="31">
    <dxf>
      <font>
        <color rgb="FF9C0006"/>
      </font>
      <fill>
        <patternFill>
          <bgColor rgb="FFFFC7CE"/>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5"/>
  <sheetViews>
    <sheetView zoomScale="80" zoomScaleNormal="80" workbookViewId="0">
      <selection activeCell="B10" sqref="B10:B35"/>
    </sheetView>
  </sheetViews>
  <sheetFormatPr baseColWidth="10" defaultColWidth="32.42578125" defaultRowHeight="15" x14ac:dyDescent="0.25"/>
  <cols>
    <col min="1" max="1" width="7.7109375" style="6" customWidth="1"/>
    <col min="2" max="2" width="50" bestFit="1" customWidth="1"/>
    <col min="3" max="3" width="17.42578125" customWidth="1"/>
    <col min="4" max="4" width="32.42578125" style="16"/>
    <col min="5" max="5" width="17.7109375" customWidth="1"/>
    <col min="6" max="6" width="17.5703125" style="16" customWidth="1"/>
    <col min="7" max="7" width="31.140625" customWidth="1"/>
  </cols>
  <sheetData>
    <row r="2" spans="1:7" x14ac:dyDescent="0.25">
      <c r="A2" s="90"/>
      <c r="B2" s="192" t="s">
        <v>64</v>
      </c>
      <c r="C2" s="192"/>
      <c r="D2" s="192"/>
      <c r="E2" s="192"/>
      <c r="F2" s="192"/>
      <c r="G2" s="192"/>
    </row>
    <row r="5" spans="1:7" x14ac:dyDescent="0.25">
      <c r="B5" s="1" t="s">
        <v>63</v>
      </c>
      <c r="C5" s="2"/>
      <c r="D5" s="13">
        <f>(+D9+F9)/2</f>
        <v>3.041666666666667</v>
      </c>
      <c r="E5" s="13" t="s">
        <v>21</v>
      </c>
      <c r="F5" s="1" t="str">
        <f>IF(AND(D5&gt;=1,D5&lt;=2),"INADECUADO",IF(AND(D5&gt;2,D5&lt;=3),"DEFICIENTE",IF(AND(D5&gt;3,D5&lt;=4),"ACEPTABLE",IF(AND(D5&gt;4,D5&lt;=4.7),"ADECUADO",IF(AND(D5&gt;4.7,D5&lt;=5),"ÓPTIMO","Fuera de rango")))))</f>
        <v>ACEPTABLE</v>
      </c>
      <c r="G5" s="1" t="s">
        <v>65</v>
      </c>
    </row>
    <row r="7" spans="1:7" x14ac:dyDescent="0.25">
      <c r="B7" s="1"/>
      <c r="C7" s="1"/>
      <c r="D7" s="13"/>
      <c r="E7" s="1"/>
      <c r="F7" s="13"/>
      <c r="G7" s="1"/>
    </row>
    <row r="8" spans="1:7" ht="34.5" customHeight="1" x14ac:dyDescent="0.25">
      <c r="B8" s="3" t="s">
        <v>1</v>
      </c>
      <c r="C8" s="17" t="s">
        <v>5</v>
      </c>
      <c r="D8" s="14" t="s">
        <v>6</v>
      </c>
      <c r="E8" s="17" t="s">
        <v>7</v>
      </c>
      <c r="F8" s="14" t="s">
        <v>6</v>
      </c>
      <c r="G8" s="3" t="s">
        <v>8</v>
      </c>
    </row>
    <row r="9" spans="1:7" ht="21.75" customHeight="1" x14ac:dyDescent="0.25">
      <c r="B9" s="3"/>
      <c r="C9" s="3" t="s">
        <v>67</v>
      </c>
      <c r="D9" s="14">
        <f>(+D10+D16+D28+D33)/4</f>
        <v>3.416666666666667</v>
      </c>
      <c r="E9" s="3" t="s">
        <v>66</v>
      </c>
      <c r="F9" s="14">
        <f>(+F10+F16+F28+F33)/4</f>
        <v>2.6666666666666665</v>
      </c>
      <c r="G9" s="3" t="s">
        <v>21</v>
      </c>
    </row>
    <row r="10" spans="1:7" ht="18.75" x14ac:dyDescent="0.3">
      <c r="A10" s="6">
        <v>1</v>
      </c>
      <c r="B10" s="8" t="s">
        <v>2</v>
      </c>
      <c r="C10" s="9" t="s">
        <v>21</v>
      </c>
      <c r="D10" s="15">
        <f>+D11</f>
        <v>3</v>
      </c>
      <c r="E10" s="9"/>
      <c r="F10" s="15">
        <f>+F11</f>
        <v>4</v>
      </c>
      <c r="G10" s="10" t="s">
        <v>21</v>
      </c>
    </row>
    <row r="11" spans="1:7" ht="15.75" x14ac:dyDescent="0.25">
      <c r="A11" s="6" t="s">
        <v>28</v>
      </c>
      <c r="B11" s="11" t="s">
        <v>0</v>
      </c>
      <c r="C11" s="9" t="s">
        <v>21</v>
      </c>
      <c r="D11" s="15">
        <f>(+D12+D14)/2</f>
        <v>3</v>
      </c>
      <c r="E11" s="9"/>
      <c r="F11" s="15">
        <f>(+F12+F14)/2</f>
        <v>4</v>
      </c>
      <c r="G11" s="10" t="s">
        <v>21</v>
      </c>
    </row>
    <row r="12" spans="1:7" x14ac:dyDescent="0.25">
      <c r="A12" s="6" t="s">
        <v>29</v>
      </c>
      <c r="B12" s="12" t="s">
        <v>3</v>
      </c>
      <c r="C12" s="9"/>
      <c r="D12" s="15">
        <f>+D13</f>
        <v>5</v>
      </c>
      <c r="E12" s="9"/>
      <c r="F12" s="15">
        <f>+F13</f>
        <v>5</v>
      </c>
      <c r="G12" s="10" t="s">
        <v>21</v>
      </c>
    </row>
    <row r="13" spans="1:7" ht="90" customHeight="1" x14ac:dyDescent="0.25">
      <c r="A13" s="6" t="s">
        <v>30</v>
      </c>
      <c r="B13" s="5" t="s">
        <v>26</v>
      </c>
      <c r="C13" s="1" t="s">
        <v>22</v>
      </c>
      <c r="D13" s="13">
        <f>IF(C13="Si",5,IF(C13="No",1,0))</f>
        <v>5</v>
      </c>
      <c r="E13" s="1" t="s">
        <v>27</v>
      </c>
      <c r="F13" s="13">
        <f>IF(E13="Adecuado",5,IF(E13="Parcialmente",3,IF(E13="No adecuado",1,0)))</f>
        <v>5</v>
      </c>
      <c r="G13" s="18" t="s">
        <v>68</v>
      </c>
    </row>
    <row r="14" spans="1:7" x14ac:dyDescent="0.25">
      <c r="A14" s="6" t="s">
        <v>32</v>
      </c>
      <c r="B14" s="12" t="s">
        <v>4</v>
      </c>
      <c r="C14" s="9" t="s">
        <v>21</v>
      </c>
      <c r="D14" s="15">
        <f>+D15</f>
        <v>1</v>
      </c>
      <c r="E14" s="9"/>
      <c r="F14" s="15">
        <f>+F15</f>
        <v>3</v>
      </c>
      <c r="G14" s="9"/>
    </row>
    <row r="15" spans="1:7" ht="60" x14ac:dyDescent="0.25">
      <c r="A15" s="6" t="s">
        <v>33</v>
      </c>
      <c r="B15" s="5" t="s">
        <v>9</v>
      </c>
      <c r="C15" s="1" t="s">
        <v>23</v>
      </c>
      <c r="D15" s="13">
        <f>IF(C15="Si",5,IF(C15="No",1,0))</f>
        <v>1</v>
      </c>
      <c r="E15" s="1" t="s">
        <v>24</v>
      </c>
      <c r="F15" s="13">
        <f>IF(E15="Adecuado",5,IF(E15="Parcialmente",3,IF(E15="No adecuado",1,0)))</f>
        <v>3</v>
      </c>
      <c r="G15" s="1"/>
    </row>
    <row r="16" spans="1:7" ht="15.75" x14ac:dyDescent="0.25">
      <c r="A16" s="6">
        <v>2</v>
      </c>
      <c r="B16" s="11" t="s">
        <v>10</v>
      </c>
      <c r="C16" s="9"/>
      <c r="D16" s="15">
        <f>(+D17+D26+D28)/3</f>
        <v>4.666666666666667</v>
      </c>
      <c r="E16" s="9"/>
      <c r="F16" s="15">
        <f>(+F17+F26+F28)/3</f>
        <v>2.6666666666666665</v>
      </c>
      <c r="G16" s="9"/>
    </row>
    <row r="17" spans="1:7" x14ac:dyDescent="0.25">
      <c r="A17" s="6" t="s">
        <v>34</v>
      </c>
      <c r="B17" s="12" t="s">
        <v>11</v>
      </c>
      <c r="C17" s="9"/>
      <c r="D17" s="15">
        <f>(+D18+D20+D22+D24)/4</f>
        <v>4</v>
      </c>
      <c r="E17" s="9"/>
      <c r="F17" s="15">
        <f>(+F18+F20+F22+F24)/4</f>
        <v>2</v>
      </c>
      <c r="G17" s="9"/>
    </row>
    <row r="18" spans="1:7" x14ac:dyDescent="0.25">
      <c r="A18" s="6" t="s">
        <v>35</v>
      </c>
      <c r="B18" s="9" t="s">
        <v>12</v>
      </c>
      <c r="C18" s="9"/>
      <c r="D18" s="15">
        <f>+D19</f>
        <v>1</v>
      </c>
      <c r="E18" s="9"/>
      <c r="F18" s="15">
        <f>+F19</f>
        <v>3</v>
      </c>
      <c r="G18" s="9"/>
    </row>
    <row r="19" spans="1:7" ht="60" x14ac:dyDescent="0.25">
      <c r="A19" s="6" t="s">
        <v>36</v>
      </c>
      <c r="B19" s="5" t="s">
        <v>31</v>
      </c>
      <c r="C19" s="1" t="s">
        <v>23</v>
      </c>
      <c r="D19" s="13">
        <f>IF(C19="Si",5,IF(C19="No",1,0))</f>
        <v>1</v>
      </c>
      <c r="E19" s="1" t="s">
        <v>24</v>
      </c>
      <c r="F19" s="13">
        <f>IF(E19="Adecuado",5,IF(E19="Parcialmente",3,IF(E19="No adecuado",1,0)))</f>
        <v>3</v>
      </c>
      <c r="G19" s="1"/>
    </row>
    <row r="20" spans="1:7" x14ac:dyDescent="0.25">
      <c r="A20" s="6" t="s">
        <v>37</v>
      </c>
      <c r="B20" s="9" t="s">
        <v>15</v>
      </c>
      <c r="C20" s="9"/>
      <c r="D20" s="15">
        <f>+D21</f>
        <v>5</v>
      </c>
      <c r="E20" s="9"/>
      <c r="F20" s="15">
        <f>+F21</f>
        <v>1</v>
      </c>
      <c r="G20" s="9"/>
    </row>
    <row r="21" spans="1:7" ht="60" x14ac:dyDescent="0.25">
      <c r="A21" s="6" t="s">
        <v>38</v>
      </c>
      <c r="B21" s="5" t="s">
        <v>39</v>
      </c>
      <c r="C21" s="1" t="s">
        <v>22</v>
      </c>
      <c r="D21" s="13">
        <f>IF(C21="Si",5,IF(C21="No",1,0))</f>
        <v>5</v>
      </c>
      <c r="E21" s="1" t="s">
        <v>25</v>
      </c>
      <c r="F21" s="13">
        <f>IF(E21="Adecuado",5,IF(E21="Parcialmente",3,IF(E21="No adecuado",1,0)))</f>
        <v>1</v>
      </c>
      <c r="G21" s="1"/>
    </row>
    <row r="22" spans="1:7" x14ac:dyDescent="0.25">
      <c r="A22" s="6" t="s">
        <v>40</v>
      </c>
      <c r="B22" s="9" t="s">
        <v>13</v>
      </c>
      <c r="C22" s="9"/>
      <c r="D22" s="15">
        <f>+D23</f>
        <v>5</v>
      </c>
      <c r="E22" s="9"/>
      <c r="F22" s="15">
        <f>+F23</f>
        <v>3</v>
      </c>
      <c r="G22" s="9"/>
    </row>
    <row r="23" spans="1:7" ht="30" x14ac:dyDescent="0.25">
      <c r="A23" s="6" t="s">
        <v>41</v>
      </c>
      <c r="B23" s="5" t="s">
        <v>42</v>
      </c>
      <c r="C23" s="1" t="s">
        <v>22</v>
      </c>
      <c r="D23" s="13">
        <f>IF(C23="Si",5,IF(C23="No",1,0))</f>
        <v>5</v>
      </c>
      <c r="E23" s="1" t="s">
        <v>24</v>
      </c>
      <c r="F23" s="13">
        <f>IF(E23="Adecuado",5,IF(E23="Parcialmente",3,IF(E23="No adecuado",1,0)))</f>
        <v>3</v>
      </c>
      <c r="G23" s="1"/>
    </row>
    <row r="24" spans="1:7" x14ac:dyDescent="0.25">
      <c r="A24" s="6" t="s">
        <v>44</v>
      </c>
      <c r="B24" s="9" t="s">
        <v>14</v>
      </c>
      <c r="C24" s="9"/>
      <c r="D24" s="15">
        <f>+D25</f>
        <v>5</v>
      </c>
      <c r="E24" s="9"/>
      <c r="F24" s="15">
        <f>+F25</f>
        <v>1</v>
      </c>
      <c r="G24" s="9"/>
    </row>
    <row r="25" spans="1:7" ht="45" x14ac:dyDescent="0.25">
      <c r="A25" s="6" t="s">
        <v>45</v>
      </c>
      <c r="B25" s="5" t="s">
        <v>43</v>
      </c>
      <c r="C25" s="1" t="s">
        <v>22</v>
      </c>
      <c r="D25" s="13">
        <f>IF(C25="Si",5,IF(C25="No",1,0))</f>
        <v>5</v>
      </c>
      <c r="E25" s="1" t="s">
        <v>25</v>
      </c>
      <c r="F25" s="13">
        <f>IF(E25="Adecuado",5,IF(E25="Parcialmente",3,IF(E25="No adecuado",1,0)))</f>
        <v>1</v>
      </c>
      <c r="G25" s="1"/>
    </row>
    <row r="26" spans="1:7" x14ac:dyDescent="0.25">
      <c r="A26" s="7" t="s">
        <v>47</v>
      </c>
      <c r="B26" s="12" t="s">
        <v>16</v>
      </c>
      <c r="C26" s="9"/>
      <c r="D26" s="15">
        <f>+D27</f>
        <v>5</v>
      </c>
      <c r="E26" s="9"/>
      <c r="F26" s="15">
        <f>+F27</f>
        <v>3</v>
      </c>
      <c r="G26" s="9"/>
    </row>
    <row r="27" spans="1:7" ht="60" x14ac:dyDescent="0.25">
      <c r="A27" s="6" t="s">
        <v>48</v>
      </c>
      <c r="B27" s="5" t="s">
        <v>46</v>
      </c>
      <c r="C27" s="1" t="s">
        <v>22</v>
      </c>
      <c r="D27" s="13">
        <f>IF(C27="Si",5,IF(C27="No",1,0))</f>
        <v>5</v>
      </c>
      <c r="E27" s="1" t="s">
        <v>24</v>
      </c>
      <c r="F27" s="13">
        <f>IF(E27="Adecuado",5,IF(E27="Parcialmente",3,IF(E27="No adecuado",1,0)))</f>
        <v>3</v>
      </c>
      <c r="G27" s="1"/>
    </row>
    <row r="28" spans="1:7" x14ac:dyDescent="0.25">
      <c r="A28" s="7" t="s">
        <v>50</v>
      </c>
      <c r="B28" s="12" t="s">
        <v>49</v>
      </c>
      <c r="C28" s="9"/>
      <c r="D28" s="15">
        <f>+D29</f>
        <v>5</v>
      </c>
      <c r="E28" s="9"/>
      <c r="F28" s="15">
        <f>+F29</f>
        <v>3</v>
      </c>
      <c r="G28" s="9"/>
    </row>
    <row r="29" spans="1:7" ht="30" x14ac:dyDescent="0.25">
      <c r="A29" s="6" t="s">
        <v>52</v>
      </c>
      <c r="B29" s="5" t="s">
        <v>51</v>
      </c>
      <c r="C29" s="1" t="s">
        <v>22</v>
      </c>
      <c r="D29" s="13">
        <f>IF(C29="Si",5,IF(C29="No",1,0))</f>
        <v>5</v>
      </c>
      <c r="E29" s="1" t="s">
        <v>24</v>
      </c>
      <c r="F29" s="13">
        <f>IF(E29="Adecuado",5,IF(E29="Parcialmente",3,IF(E29="No adecuado",1,0)))</f>
        <v>3</v>
      </c>
      <c r="G29" s="1"/>
    </row>
    <row r="30" spans="1:7" ht="15.75" x14ac:dyDescent="0.25">
      <c r="A30" s="7" t="s">
        <v>54</v>
      </c>
      <c r="B30" s="11" t="s">
        <v>53</v>
      </c>
      <c r="C30" s="9"/>
      <c r="D30" s="15">
        <f>+D31</f>
        <v>5</v>
      </c>
      <c r="E30" s="9"/>
      <c r="F30" s="15">
        <f>+F31</f>
        <v>1</v>
      </c>
      <c r="G30" s="9"/>
    </row>
    <row r="31" spans="1:7" x14ac:dyDescent="0.25">
      <c r="A31" s="6" t="s">
        <v>55</v>
      </c>
      <c r="B31" s="9" t="s">
        <v>53</v>
      </c>
      <c r="C31" s="9"/>
      <c r="D31" s="15">
        <f>+D32</f>
        <v>5</v>
      </c>
      <c r="E31" s="9"/>
      <c r="F31" s="15">
        <f>+F32</f>
        <v>1</v>
      </c>
      <c r="G31" s="9"/>
    </row>
    <row r="32" spans="1:7" ht="30" x14ac:dyDescent="0.25">
      <c r="A32" s="6" t="s">
        <v>57</v>
      </c>
      <c r="B32" s="5" t="s">
        <v>56</v>
      </c>
      <c r="C32" s="1" t="s">
        <v>22</v>
      </c>
      <c r="D32" s="13">
        <f>IF(C32="Si",5,IF(C32="No",1,0))</f>
        <v>5</v>
      </c>
      <c r="E32" s="1" t="s">
        <v>25</v>
      </c>
      <c r="F32" s="13">
        <f>IF(E32="Adecuado",5,IF(E32="Parcialmente",3,IF(E32="No adecuado",1,0)))</f>
        <v>1</v>
      </c>
      <c r="G32" s="1"/>
    </row>
    <row r="33" spans="1:7" x14ac:dyDescent="0.25">
      <c r="A33" s="7" t="s">
        <v>58</v>
      </c>
      <c r="B33" s="12" t="s">
        <v>59</v>
      </c>
      <c r="C33" s="9"/>
      <c r="D33" s="15">
        <f>+D34</f>
        <v>1</v>
      </c>
      <c r="E33" s="9"/>
      <c r="F33" s="15">
        <f>+F34</f>
        <v>1</v>
      </c>
      <c r="G33" s="9"/>
    </row>
    <row r="34" spans="1:7" x14ac:dyDescent="0.25">
      <c r="A34" s="6" t="s">
        <v>60</v>
      </c>
      <c r="B34" s="9" t="s">
        <v>59</v>
      </c>
      <c r="C34" s="9"/>
      <c r="D34" s="15">
        <f>+D35</f>
        <v>1</v>
      </c>
      <c r="E34" s="9"/>
      <c r="F34" s="15">
        <f>+F35</f>
        <v>1</v>
      </c>
      <c r="G34" s="9"/>
    </row>
    <row r="35" spans="1:7" ht="45" x14ac:dyDescent="0.25">
      <c r="A35" s="6" t="s">
        <v>61</v>
      </c>
      <c r="B35" s="5" t="s">
        <v>62</v>
      </c>
      <c r="C35" s="1" t="s">
        <v>23</v>
      </c>
      <c r="D35" s="13">
        <f>IF(C35="Si",5,IF(C35="No",1,0))</f>
        <v>1</v>
      </c>
      <c r="E35" s="1" t="s">
        <v>25</v>
      </c>
      <c r="F35" s="13">
        <f>IF(E35="Adecuado",5,IF(E35="Parcialmente",3,IF(E35="No adecuado",1,0)))</f>
        <v>1</v>
      </c>
      <c r="G35" s="1"/>
    </row>
  </sheetData>
  <mergeCells count="1">
    <mergeCell ref="B2:G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Hoja2!$H$20:$H$23</xm:f>
          </x14:formula1>
          <xm:sqref>E13 E15 E19 E21 E23 E25 E27 E29 E32 E35</xm:sqref>
        </x14:dataValidation>
        <x14:dataValidation type="list" allowBlank="1" showInputMessage="1" showErrorMessage="1" xr:uid="{00000000-0002-0000-0000-000001000000}">
          <x14:formula1>
            <xm:f>Hoja2!$F$20:$F$22</xm:f>
          </x14:formula1>
          <xm:sqref>D13 D15 D19 D21 D23 D25 D27 D29 D32 D35</xm:sqref>
        </x14:dataValidation>
        <x14:dataValidation type="list" allowBlank="1" showInputMessage="1" showErrorMessage="1" xr:uid="{00000000-0002-0000-0000-000002000000}">
          <x14:formula1>
            <xm:f>Hoja2!$E$20:$E$22</xm:f>
          </x14:formula1>
          <xm:sqref>C13 C15 C19 C21 C23 C25 C27 C29 C32 C35</xm:sqref>
        </x14:dataValidation>
        <x14:dataValidation type="list" allowBlank="1" showInputMessage="1" showErrorMessage="1" xr:uid="{00000000-0002-0000-0000-000003000000}">
          <x14:formula1>
            <xm:f>Hoja2!$I$20:$I$23</xm:f>
          </x14:formula1>
          <xm:sqref>F13 F15 F19 F21 F23 F25 F27 F29 F32 F35</xm:sqref>
        </x14:dataValidation>
        <x14:dataValidation type="list" allowBlank="1" showInputMessage="1" showErrorMessage="1" xr:uid="{00000000-0002-0000-0000-000004000000}">
          <x14:formula1>
            <xm:f>Hoja2!$L$20:$L$24</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6"/>
  <sheetViews>
    <sheetView workbookViewId="0">
      <selection activeCell="D10" sqref="D10"/>
    </sheetView>
  </sheetViews>
  <sheetFormatPr baseColWidth="10" defaultRowHeight="15" x14ac:dyDescent="0.25"/>
  <cols>
    <col min="8" max="8" width="15.7109375" customWidth="1"/>
    <col min="12" max="12" width="18.85546875" customWidth="1"/>
  </cols>
  <sheetData>
    <row r="1" spans="1:13" x14ac:dyDescent="0.25">
      <c r="A1" t="s">
        <v>19</v>
      </c>
      <c r="C1" t="s">
        <v>17</v>
      </c>
      <c r="D1" s="4">
        <f>IF(C1="si",1,IF(C1="no",2,0))</f>
        <v>1</v>
      </c>
      <c r="F1" t="s">
        <v>20</v>
      </c>
      <c r="H1" t="s">
        <v>20</v>
      </c>
      <c r="I1">
        <f>IF(H1="N/A",0,IF(H1="si",1,IF(H1="no",2,"")))</f>
        <v>0</v>
      </c>
      <c r="K1">
        <v>1</v>
      </c>
      <c r="M1" t="str">
        <f t="shared" ref="M1:M5" si="0">IF(AND(K1&gt;=1,K1&lt;=2),"INADECUADO",IF(AND(K1&gt;2,K1&lt;=3),"DEFICIENTE",IF(AND(K1&gt;3,K1&lt;=4),"ACEPTABLE",IF(AND(K1&gt;4,K1&lt;=4.7),"ADECUADO",IF(AND(K1&gt;4.7,K1&lt;=5),"ÓPTIMO","Fuera de rango")))))</f>
        <v>INADECUADO</v>
      </c>
    </row>
    <row r="2" spans="1:13" x14ac:dyDescent="0.25">
      <c r="A2" t="s">
        <v>17</v>
      </c>
      <c r="C2" t="s">
        <v>19</v>
      </c>
      <c r="D2" s="4">
        <f>IF(B8="si",1,IF(B8="no",2,0))</f>
        <v>0</v>
      </c>
      <c r="F2" t="s">
        <v>17</v>
      </c>
      <c r="I2" t="str">
        <f>IF(H2="N/A",0,IF(H2="si",1,IF(H2="no",2,"")))</f>
        <v/>
      </c>
      <c r="K2">
        <v>8</v>
      </c>
      <c r="M2" t="str">
        <f t="shared" si="0"/>
        <v>Fuera de rango</v>
      </c>
    </row>
    <row r="3" spans="1:13" x14ac:dyDescent="0.25">
      <c r="A3" t="s">
        <v>18</v>
      </c>
      <c r="C3" t="s">
        <v>19</v>
      </c>
      <c r="D3" s="4">
        <f t="shared" ref="D3:D16" si="1">IF(C3="si",1,IF(C3="no",2,0))</f>
        <v>0</v>
      </c>
      <c r="F3" t="s">
        <v>18</v>
      </c>
      <c r="K3">
        <v>6</v>
      </c>
      <c r="M3" t="str">
        <f t="shared" si="0"/>
        <v>Fuera de rango</v>
      </c>
    </row>
    <row r="4" spans="1:13" x14ac:dyDescent="0.25">
      <c r="C4" t="s">
        <v>19</v>
      </c>
      <c r="D4" s="4">
        <f t="shared" si="1"/>
        <v>0</v>
      </c>
      <c r="K4">
        <v>0.99</v>
      </c>
      <c r="M4" t="str">
        <f t="shared" si="0"/>
        <v>Fuera de rango</v>
      </c>
    </row>
    <row r="5" spans="1:13" x14ac:dyDescent="0.25">
      <c r="C5" t="s">
        <v>17</v>
      </c>
      <c r="D5" s="4">
        <f t="shared" si="1"/>
        <v>1</v>
      </c>
      <c r="K5">
        <v>0.8</v>
      </c>
      <c r="M5" t="str">
        <f t="shared" si="0"/>
        <v>Fuera de rango</v>
      </c>
    </row>
    <row r="6" spans="1:13" x14ac:dyDescent="0.25">
      <c r="C6" t="s">
        <v>17</v>
      </c>
      <c r="D6" s="4">
        <f t="shared" si="1"/>
        <v>1</v>
      </c>
      <c r="K6" s="19">
        <v>1</v>
      </c>
      <c r="L6" t="str">
        <f>IF(AND(K6&gt;=1,K6&lt;=2),"INADECUADO",IF(AND(K6&gt;2,K6&lt;=3),"DEFICIENTE",IF(AND(K6&gt;3,K6&lt;=4),"ACEPTABLE",IF(AND(K6&gt;4,K6&lt;=4.7),"ADECUADO",IF(AND(K6&gt;4.7,K6&lt;=5),"ÓPTIMO","fuera del rango")))))</f>
        <v>INADECUADO</v>
      </c>
      <c r="M6" t="str">
        <f>IF(AND(K6&gt;=1,K6&lt;=2),"INADECUADO",IF(AND(K6&gt;2,K6&lt;=3),"DEFICIENTE",IF(AND(K6&gt;3,K6&lt;=4),"ACEPTABLE",IF(AND(K6&gt;4,K6&lt;=4.7),"ADECUADO",IF(AND(K6&gt;4.7,K6&lt;=5),"ÓPTIMO","Fuera de rango")))))</f>
        <v>INADECUADO</v>
      </c>
    </row>
    <row r="7" spans="1:13" x14ac:dyDescent="0.25">
      <c r="C7" t="s">
        <v>17</v>
      </c>
      <c r="D7" s="4">
        <f t="shared" si="1"/>
        <v>1</v>
      </c>
      <c r="I7">
        <v>1</v>
      </c>
      <c r="K7" s="19">
        <v>1.1000000000000001</v>
      </c>
      <c r="L7" t="str">
        <f t="shared" ref="L7:L46" si="2">IF(AND(K7&gt;=1,K7&lt;=2),"INADECUADO",IF(AND(K7&gt;2,K7&lt;=3),"DEFICIENTE",IF(AND(K7&gt;3,K7&lt;=4),"ACEPTABLE",IF(AND(K7&gt;4,K7&lt;=4.7),"ADECUADO",IF(AND(K7&gt;4.7,K7&lt;=5),"ÓPTIMO","fuera del rango")))))</f>
        <v>INADECUADO</v>
      </c>
      <c r="M7" t="str">
        <f t="shared" ref="M7:M46" si="3">IF(AND(K7&gt;=1,K7&lt;=2),"INADECUADO",IF(AND(K7&gt;2,K7&lt;=3),"DEFICIENTE",IF(AND(K7&gt;3,K7&lt;=4),"ACEPTABLE",IF(AND(K7&gt;4,K7&lt;=4.7),"ADECUADO",IF(AND(K7&gt;4.7,K7&lt;=5),"ÓPTIMO","Fuera de rango")))))</f>
        <v>INADECUADO</v>
      </c>
    </row>
    <row r="8" spans="1:13" x14ac:dyDescent="0.25">
      <c r="C8" t="s">
        <v>17</v>
      </c>
      <c r="D8" s="4">
        <f t="shared" si="1"/>
        <v>1</v>
      </c>
      <c r="I8">
        <v>2</v>
      </c>
      <c r="K8" s="19">
        <v>1.2</v>
      </c>
      <c r="L8" t="str">
        <f t="shared" si="2"/>
        <v>INADECUADO</v>
      </c>
      <c r="M8" t="str">
        <f t="shared" si="3"/>
        <v>INADECUADO</v>
      </c>
    </row>
    <row r="9" spans="1:13" x14ac:dyDescent="0.25">
      <c r="C9" t="s">
        <v>17</v>
      </c>
      <c r="D9" s="4">
        <f t="shared" si="1"/>
        <v>1</v>
      </c>
      <c r="I9">
        <v>3</v>
      </c>
      <c r="K9" s="19">
        <v>1.3</v>
      </c>
      <c r="L9" t="str">
        <f t="shared" si="2"/>
        <v>INADECUADO</v>
      </c>
      <c r="M9" t="str">
        <f t="shared" si="3"/>
        <v>INADECUADO</v>
      </c>
    </row>
    <row r="10" spans="1:13" x14ac:dyDescent="0.25">
      <c r="C10" t="s">
        <v>17</v>
      </c>
      <c r="D10" s="4">
        <f t="shared" si="1"/>
        <v>1</v>
      </c>
      <c r="I10">
        <v>4</v>
      </c>
      <c r="K10" s="19">
        <v>1.4</v>
      </c>
      <c r="L10" t="str">
        <f t="shared" si="2"/>
        <v>INADECUADO</v>
      </c>
      <c r="M10" t="str">
        <f t="shared" si="3"/>
        <v>INADECUADO</v>
      </c>
    </row>
    <row r="11" spans="1:13" x14ac:dyDescent="0.25">
      <c r="C11" t="s">
        <v>17</v>
      </c>
      <c r="D11" s="4">
        <f t="shared" si="1"/>
        <v>1</v>
      </c>
      <c r="I11">
        <v>4.7</v>
      </c>
      <c r="K11" s="19">
        <v>1.5</v>
      </c>
      <c r="L11" t="str">
        <f t="shared" si="2"/>
        <v>INADECUADO</v>
      </c>
      <c r="M11" t="str">
        <f t="shared" si="3"/>
        <v>INADECUADO</v>
      </c>
    </row>
    <row r="12" spans="1:13" x14ac:dyDescent="0.25">
      <c r="C12" t="s">
        <v>17</v>
      </c>
      <c r="D12" s="4">
        <f t="shared" si="1"/>
        <v>1</v>
      </c>
      <c r="I12">
        <v>5</v>
      </c>
      <c r="K12" s="19">
        <v>1.6</v>
      </c>
      <c r="L12" t="str">
        <f t="shared" si="2"/>
        <v>INADECUADO</v>
      </c>
      <c r="M12" t="str">
        <f t="shared" si="3"/>
        <v>INADECUADO</v>
      </c>
    </row>
    <row r="13" spans="1:13" x14ac:dyDescent="0.25">
      <c r="C13" t="s">
        <v>17</v>
      </c>
      <c r="D13" s="4">
        <f t="shared" si="1"/>
        <v>1</v>
      </c>
      <c r="K13" s="19">
        <v>1.7</v>
      </c>
      <c r="L13" t="str">
        <f t="shared" si="2"/>
        <v>INADECUADO</v>
      </c>
      <c r="M13" t="str">
        <f t="shared" si="3"/>
        <v>INADECUADO</v>
      </c>
    </row>
    <row r="14" spans="1:13" x14ac:dyDescent="0.25">
      <c r="C14" t="s">
        <v>17</v>
      </c>
      <c r="D14" s="4">
        <f t="shared" si="1"/>
        <v>1</v>
      </c>
      <c r="K14" s="19">
        <v>1.8</v>
      </c>
      <c r="L14" t="str">
        <f t="shared" si="2"/>
        <v>INADECUADO</v>
      </c>
      <c r="M14" t="str">
        <f t="shared" si="3"/>
        <v>INADECUADO</v>
      </c>
    </row>
    <row r="15" spans="1:13" x14ac:dyDescent="0.25">
      <c r="C15" t="s">
        <v>17</v>
      </c>
      <c r="D15" s="4">
        <f t="shared" si="1"/>
        <v>1</v>
      </c>
      <c r="K15" s="19">
        <v>1.9</v>
      </c>
      <c r="L15" t="str">
        <f t="shared" si="2"/>
        <v>INADECUADO</v>
      </c>
      <c r="M15" t="str">
        <f t="shared" si="3"/>
        <v>INADECUADO</v>
      </c>
    </row>
    <row r="16" spans="1:13" x14ac:dyDescent="0.25">
      <c r="D16" s="4">
        <f t="shared" si="1"/>
        <v>0</v>
      </c>
      <c r="K16" s="19">
        <v>2</v>
      </c>
      <c r="L16" t="str">
        <f t="shared" si="2"/>
        <v>INADECUADO</v>
      </c>
      <c r="M16" t="str">
        <f t="shared" si="3"/>
        <v>INADECUADO</v>
      </c>
    </row>
    <row r="17" spans="5:17" x14ac:dyDescent="0.25">
      <c r="K17" s="19">
        <v>2.1</v>
      </c>
      <c r="L17" t="str">
        <f t="shared" si="2"/>
        <v>DEFICIENTE</v>
      </c>
      <c r="M17" t="str">
        <f t="shared" si="3"/>
        <v>DEFICIENTE</v>
      </c>
    </row>
    <row r="18" spans="5:17" x14ac:dyDescent="0.25">
      <c r="K18" s="19">
        <v>2.2000000000000002</v>
      </c>
      <c r="L18" t="str">
        <f t="shared" si="2"/>
        <v>DEFICIENTE</v>
      </c>
      <c r="M18" t="str">
        <f t="shared" si="3"/>
        <v>DEFICIENTE</v>
      </c>
    </row>
    <row r="19" spans="5:17" x14ac:dyDescent="0.25">
      <c r="K19" s="19">
        <v>2.2999999999999998</v>
      </c>
      <c r="L19" t="str">
        <f t="shared" si="2"/>
        <v>DEFICIENTE</v>
      </c>
      <c r="M19" t="str">
        <f t="shared" si="3"/>
        <v>DEFICIENTE</v>
      </c>
    </row>
    <row r="20" spans="5:17" x14ac:dyDescent="0.25">
      <c r="E20" t="s">
        <v>20</v>
      </c>
      <c r="H20" t="s">
        <v>20</v>
      </c>
      <c r="I20">
        <v>0</v>
      </c>
      <c r="K20" s="19">
        <v>2.4</v>
      </c>
      <c r="L20" t="str">
        <f t="shared" si="2"/>
        <v>DEFICIENTE</v>
      </c>
      <c r="M20" t="str">
        <f t="shared" si="3"/>
        <v>DEFICIENTE</v>
      </c>
    </row>
    <row r="21" spans="5:17" x14ac:dyDescent="0.25">
      <c r="E21" t="s">
        <v>22</v>
      </c>
      <c r="F21">
        <v>5</v>
      </c>
      <c r="H21" t="s">
        <v>27</v>
      </c>
      <c r="I21">
        <v>5</v>
      </c>
      <c r="K21" s="19">
        <v>2.5</v>
      </c>
      <c r="L21" t="str">
        <f t="shared" si="2"/>
        <v>DEFICIENTE</v>
      </c>
      <c r="M21" t="str">
        <f t="shared" si="3"/>
        <v>DEFICIENTE</v>
      </c>
    </row>
    <row r="22" spans="5:17" x14ac:dyDescent="0.25">
      <c r="E22" t="s">
        <v>23</v>
      </c>
      <c r="F22">
        <v>1</v>
      </c>
      <c r="H22" t="s">
        <v>24</v>
      </c>
      <c r="I22">
        <v>3</v>
      </c>
      <c r="K22" s="19">
        <v>2.6</v>
      </c>
      <c r="L22" t="str">
        <f t="shared" si="2"/>
        <v>DEFICIENTE</v>
      </c>
      <c r="M22" t="str">
        <f t="shared" si="3"/>
        <v>DEFICIENTE</v>
      </c>
    </row>
    <row r="23" spans="5:17" x14ac:dyDescent="0.25">
      <c r="H23" t="s">
        <v>25</v>
      </c>
      <c r="I23">
        <v>1</v>
      </c>
      <c r="K23" s="19">
        <v>2.7</v>
      </c>
      <c r="L23" t="str">
        <f t="shared" si="2"/>
        <v>DEFICIENTE</v>
      </c>
      <c r="M23" t="str">
        <f t="shared" si="3"/>
        <v>DEFICIENTE</v>
      </c>
    </row>
    <row r="24" spans="5:17" x14ac:dyDescent="0.25">
      <c r="K24" s="19">
        <v>2.8</v>
      </c>
      <c r="L24" t="str">
        <f t="shared" si="2"/>
        <v>DEFICIENTE</v>
      </c>
      <c r="M24" t="str">
        <f t="shared" si="3"/>
        <v>DEFICIENTE</v>
      </c>
      <c r="Q24">
        <v>4.7</v>
      </c>
    </row>
    <row r="25" spans="5:17" x14ac:dyDescent="0.25">
      <c r="K25" s="19">
        <v>2.9</v>
      </c>
      <c r="L25" t="str">
        <f t="shared" si="2"/>
        <v>DEFICIENTE</v>
      </c>
      <c r="M25" t="str">
        <f t="shared" si="3"/>
        <v>DEFICIENTE</v>
      </c>
    </row>
    <row r="26" spans="5:17" x14ac:dyDescent="0.25">
      <c r="K26" s="19">
        <v>3</v>
      </c>
      <c r="L26" t="str">
        <f t="shared" si="2"/>
        <v>DEFICIENTE</v>
      </c>
      <c r="M26" t="str">
        <f t="shared" si="3"/>
        <v>DEFICIENTE</v>
      </c>
    </row>
    <row r="27" spans="5:17" x14ac:dyDescent="0.25">
      <c r="K27" s="19">
        <v>3.1</v>
      </c>
      <c r="L27" t="str">
        <f t="shared" si="2"/>
        <v>ACEPTABLE</v>
      </c>
      <c r="M27" t="str">
        <f t="shared" si="3"/>
        <v>ACEPTABLE</v>
      </c>
    </row>
    <row r="28" spans="5:17" x14ac:dyDescent="0.25">
      <c r="K28" s="19">
        <v>3.2</v>
      </c>
      <c r="L28" t="str">
        <f t="shared" si="2"/>
        <v>ACEPTABLE</v>
      </c>
      <c r="M28" t="str">
        <f t="shared" si="3"/>
        <v>ACEPTABLE</v>
      </c>
    </row>
    <row r="29" spans="5:17" x14ac:dyDescent="0.25">
      <c r="K29" s="19">
        <v>3.3</v>
      </c>
      <c r="L29" t="str">
        <f t="shared" si="2"/>
        <v>ACEPTABLE</v>
      </c>
      <c r="M29" t="str">
        <f t="shared" si="3"/>
        <v>ACEPTABLE</v>
      </c>
    </row>
    <row r="30" spans="5:17" x14ac:dyDescent="0.25">
      <c r="K30" s="19">
        <v>3.4</v>
      </c>
      <c r="L30" t="str">
        <f t="shared" si="2"/>
        <v>ACEPTABLE</v>
      </c>
      <c r="M30" t="str">
        <f t="shared" si="3"/>
        <v>ACEPTABLE</v>
      </c>
    </row>
    <row r="31" spans="5:17" x14ac:dyDescent="0.25">
      <c r="K31" s="19">
        <v>3.5</v>
      </c>
      <c r="L31" t="str">
        <f t="shared" si="2"/>
        <v>ACEPTABLE</v>
      </c>
      <c r="M31" t="str">
        <f t="shared" si="3"/>
        <v>ACEPTABLE</v>
      </c>
    </row>
    <row r="32" spans="5:17" x14ac:dyDescent="0.25">
      <c r="K32" s="19">
        <v>3.6</v>
      </c>
      <c r="L32" t="str">
        <f t="shared" si="2"/>
        <v>ACEPTABLE</v>
      </c>
      <c r="M32" t="str">
        <f t="shared" si="3"/>
        <v>ACEPTABLE</v>
      </c>
    </row>
    <row r="33" spans="11:13" x14ac:dyDescent="0.25">
      <c r="K33" s="19">
        <v>3.7</v>
      </c>
      <c r="L33" t="str">
        <f t="shared" si="2"/>
        <v>ACEPTABLE</v>
      </c>
      <c r="M33" t="str">
        <f t="shared" si="3"/>
        <v>ACEPTABLE</v>
      </c>
    </row>
    <row r="34" spans="11:13" x14ac:dyDescent="0.25">
      <c r="K34" s="19">
        <v>3.8</v>
      </c>
      <c r="L34" t="str">
        <f t="shared" si="2"/>
        <v>ACEPTABLE</v>
      </c>
      <c r="M34" t="str">
        <f t="shared" si="3"/>
        <v>ACEPTABLE</v>
      </c>
    </row>
    <row r="35" spans="11:13" x14ac:dyDescent="0.25">
      <c r="K35" s="19">
        <v>3.9</v>
      </c>
      <c r="L35" t="str">
        <f t="shared" si="2"/>
        <v>ACEPTABLE</v>
      </c>
      <c r="M35" t="str">
        <f t="shared" si="3"/>
        <v>ACEPTABLE</v>
      </c>
    </row>
    <row r="36" spans="11:13" x14ac:dyDescent="0.25">
      <c r="K36" s="19">
        <v>4</v>
      </c>
      <c r="L36" t="str">
        <f t="shared" si="2"/>
        <v>ACEPTABLE</v>
      </c>
      <c r="M36" t="str">
        <f t="shared" si="3"/>
        <v>ACEPTABLE</v>
      </c>
    </row>
    <row r="37" spans="11:13" x14ac:dyDescent="0.25">
      <c r="K37" s="19">
        <v>4.0999999999999996</v>
      </c>
      <c r="L37" t="str">
        <f t="shared" si="2"/>
        <v>ADECUADO</v>
      </c>
      <c r="M37" t="str">
        <f t="shared" si="3"/>
        <v>ADECUADO</v>
      </c>
    </row>
    <row r="38" spans="11:13" x14ac:dyDescent="0.25">
      <c r="K38" s="19">
        <v>4.2</v>
      </c>
      <c r="L38" t="str">
        <f t="shared" si="2"/>
        <v>ADECUADO</v>
      </c>
      <c r="M38" t="str">
        <f t="shared" si="3"/>
        <v>ADECUADO</v>
      </c>
    </row>
    <row r="39" spans="11:13" x14ac:dyDescent="0.25">
      <c r="K39" s="19">
        <v>4.3</v>
      </c>
      <c r="L39" t="str">
        <f t="shared" si="2"/>
        <v>ADECUADO</v>
      </c>
      <c r="M39" t="str">
        <f t="shared" si="3"/>
        <v>ADECUADO</v>
      </c>
    </row>
    <row r="40" spans="11:13" x14ac:dyDescent="0.25">
      <c r="K40" s="19">
        <v>4.4000000000000004</v>
      </c>
      <c r="L40" t="str">
        <f t="shared" si="2"/>
        <v>ADECUADO</v>
      </c>
      <c r="M40" t="str">
        <f t="shared" si="3"/>
        <v>ADECUADO</v>
      </c>
    </row>
    <row r="41" spans="11:13" x14ac:dyDescent="0.25">
      <c r="K41" s="19">
        <v>4.5</v>
      </c>
      <c r="L41" t="str">
        <f t="shared" si="2"/>
        <v>ADECUADO</v>
      </c>
      <c r="M41" t="str">
        <f t="shared" si="3"/>
        <v>ADECUADO</v>
      </c>
    </row>
    <row r="42" spans="11:13" x14ac:dyDescent="0.25">
      <c r="K42" s="19">
        <v>4.5999999999999996</v>
      </c>
      <c r="L42" t="str">
        <f t="shared" si="2"/>
        <v>ADECUADO</v>
      </c>
      <c r="M42" t="str">
        <f t="shared" si="3"/>
        <v>ADECUADO</v>
      </c>
    </row>
    <row r="43" spans="11:13" x14ac:dyDescent="0.25">
      <c r="K43" s="19">
        <v>4.7</v>
      </c>
      <c r="L43" t="str">
        <f t="shared" si="2"/>
        <v>ADECUADO</v>
      </c>
      <c r="M43" t="str">
        <f t="shared" si="3"/>
        <v>ADECUADO</v>
      </c>
    </row>
    <row r="44" spans="11:13" x14ac:dyDescent="0.25">
      <c r="K44" s="19">
        <v>4.8</v>
      </c>
      <c r="L44" t="str">
        <f t="shared" si="2"/>
        <v>ÓPTIMO</v>
      </c>
      <c r="M44" t="str">
        <f t="shared" si="3"/>
        <v>ÓPTIMO</v>
      </c>
    </row>
    <row r="45" spans="11:13" x14ac:dyDescent="0.25">
      <c r="K45" s="19">
        <v>4.9000000000000004</v>
      </c>
      <c r="L45" t="str">
        <f t="shared" si="2"/>
        <v>ÓPTIMO</v>
      </c>
      <c r="M45" t="str">
        <f t="shared" si="3"/>
        <v>ÓPTIMO</v>
      </c>
    </row>
    <row r="46" spans="11:13" x14ac:dyDescent="0.25">
      <c r="K46" s="19">
        <v>5</v>
      </c>
      <c r="L46" t="str">
        <f t="shared" si="2"/>
        <v>ÓPTIMO</v>
      </c>
      <c r="M46" t="str">
        <f t="shared" si="3"/>
        <v>ÓPTIMO</v>
      </c>
    </row>
  </sheetData>
  <dataConsolidate/>
  <dataValidations xWindow="626" yWindow="279" count="3">
    <dataValidation type="list" allowBlank="1" showInputMessage="1" showErrorMessage="1" sqref="C1:C15" xr:uid="{00000000-0002-0000-0100-000000000000}">
      <formula1>$A$1:$A$3</formula1>
    </dataValidation>
    <dataValidation type="list" allowBlank="1" showInputMessage="1" showErrorMessage="1" sqref="H1" xr:uid="{00000000-0002-0000-0100-000001000000}">
      <formula1>$F$1:$F$3</formula1>
    </dataValidation>
    <dataValidation type="list" errorStyle="warning" allowBlank="1" showInputMessage="1" showErrorMessage="1" error="Solo se pueden las tres opciones" prompt="Digite la opción correspondiente" sqref="H2" xr:uid="{00000000-0002-0000-0100-000002000000}">
      <formula1>$F$1:$F$3</formula1>
    </dataValidation>
  </dataValidation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8"/>
  <sheetViews>
    <sheetView topLeftCell="A22" zoomScale="85" zoomScaleNormal="85" workbookViewId="0">
      <selection activeCell="B115" sqref="B115"/>
    </sheetView>
  </sheetViews>
  <sheetFormatPr baseColWidth="10" defaultColWidth="11.42578125" defaultRowHeight="15" x14ac:dyDescent="0.25"/>
  <cols>
    <col min="1" max="1" width="41.7109375" customWidth="1"/>
    <col min="2" max="2" width="51.140625" customWidth="1"/>
    <col min="3" max="3" width="8.5703125" bestFit="1" customWidth="1"/>
    <col min="4" max="4" width="48.5703125" customWidth="1"/>
    <col min="5" max="5" width="21.42578125" style="79" customWidth="1"/>
    <col min="6" max="7" width="0" hidden="1" customWidth="1"/>
  </cols>
  <sheetData>
    <row r="1" spans="1:8" x14ac:dyDescent="0.25">
      <c r="A1" s="22" t="s">
        <v>69</v>
      </c>
      <c r="B1" s="23"/>
      <c r="C1" s="23"/>
      <c r="D1" s="23"/>
      <c r="E1" s="78"/>
    </row>
    <row r="2" spans="1:8" x14ac:dyDescent="0.25">
      <c r="A2" s="24" t="s">
        <v>70</v>
      </c>
      <c r="B2" s="24"/>
      <c r="C2" s="24"/>
      <c r="D2" s="24"/>
      <c r="E2" s="78"/>
    </row>
    <row r="3" spans="1:8" ht="15.75" thickBot="1" x14ac:dyDescent="0.3">
      <c r="A3" s="25" t="s">
        <v>129</v>
      </c>
      <c r="B3" s="26" t="s">
        <v>130</v>
      </c>
      <c r="C3" s="27" t="s">
        <v>131</v>
      </c>
      <c r="D3" s="27" t="s">
        <v>6</v>
      </c>
      <c r="E3" s="27" t="s">
        <v>6</v>
      </c>
      <c r="H3" s="27" t="s">
        <v>192</v>
      </c>
    </row>
    <row r="4" spans="1:8" ht="75" x14ac:dyDescent="0.25">
      <c r="A4" s="37" t="s">
        <v>71</v>
      </c>
      <c r="B4" s="38" t="s">
        <v>132</v>
      </c>
      <c r="C4" s="38" t="s">
        <v>124</v>
      </c>
      <c r="D4" s="39" t="s">
        <v>133</v>
      </c>
      <c r="E4" s="78" t="s">
        <v>189</v>
      </c>
      <c r="F4">
        <v>0.5</v>
      </c>
      <c r="G4">
        <f>+IF(E4="SI",1,IF(E4="PARCIALMENTE",0.6,IF(E4="NO",0,0)))</f>
        <v>1</v>
      </c>
      <c r="H4">
        <f>+F4*G4</f>
        <v>0.5</v>
      </c>
    </row>
    <row r="5" spans="1:8" ht="30" x14ac:dyDescent="0.25">
      <c r="A5" s="40" t="s">
        <v>71</v>
      </c>
      <c r="B5" s="28" t="s">
        <v>143</v>
      </c>
      <c r="C5" s="28" t="s">
        <v>125</v>
      </c>
      <c r="D5" s="41" t="s">
        <v>133</v>
      </c>
      <c r="E5" s="78" t="s">
        <v>189</v>
      </c>
      <c r="F5">
        <f>+(0.5)/4</f>
        <v>0.125</v>
      </c>
      <c r="G5">
        <f t="shared" ref="G5:G39" si="0">+IF(E5="SI",1,IF(E5="PARCIALMENTE",0.6,IF(E5="NO",0,0)))</f>
        <v>1</v>
      </c>
      <c r="H5">
        <f t="shared" ref="H5:H38" si="1">+F5*G5</f>
        <v>0.125</v>
      </c>
    </row>
    <row r="6" spans="1:8" ht="60" x14ac:dyDescent="0.25">
      <c r="A6" s="40" t="s">
        <v>71</v>
      </c>
      <c r="B6" s="28" t="s">
        <v>142</v>
      </c>
      <c r="C6" s="28" t="s">
        <v>125</v>
      </c>
      <c r="D6" s="41" t="s">
        <v>134</v>
      </c>
      <c r="E6" s="78" t="s">
        <v>189</v>
      </c>
      <c r="F6">
        <f t="shared" ref="F6:F9" si="2">+(0.5)/4</f>
        <v>0.125</v>
      </c>
      <c r="G6">
        <f t="shared" si="0"/>
        <v>1</v>
      </c>
      <c r="H6">
        <f t="shared" si="1"/>
        <v>0.125</v>
      </c>
    </row>
    <row r="7" spans="1:8" ht="45" x14ac:dyDescent="0.25">
      <c r="A7" s="42" t="s">
        <v>71</v>
      </c>
      <c r="B7" s="30" t="s">
        <v>72</v>
      </c>
      <c r="C7" s="30" t="s">
        <v>125</v>
      </c>
      <c r="D7" s="43"/>
      <c r="E7" s="78" t="s">
        <v>189</v>
      </c>
      <c r="G7">
        <f t="shared" si="0"/>
        <v>1</v>
      </c>
      <c r="H7">
        <f t="shared" si="1"/>
        <v>0</v>
      </c>
    </row>
    <row r="8" spans="1:8" ht="30" x14ac:dyDescent="0.25">
      <c r="A8" s="40" t="s">
        <v>71</v>
      </c>
      <c r="B8" s="28" t="s">
        <v>136</v>
      </c>
      <c r="C8" s="28" t="s">
        <v>125</v>
      </c>
      <c r="D8" s="41" t="s">
        <v>133</v>
      </c>
      <c r="E8" s="78" t="s">
        <v>189</v>
      </c>
      <c r="F8">
        <f t="shared" si="2"/>
        <v>0.125</v>
      </c>
      <c r="G8">
        <f t="shared" si="0"/>
        <v>1</v>
      </c>
      <c r="H8">
        <f t="shared" si="1"/>
        <v>0.125</v>
      </c>
    </row>
    <row r="9" spans="1:8" ht="30.75" thickBot="1" x14ac:dyDescent="0.3">
      <c r="A9" s="44" t="s">
        <v>71</v>
      </c>
      <c r="B9" s="45" t="s">
        <v>135</v>
      </c>
      <c r="C9" s="45" t="s">
        <v>125</v>
      </c>
      <c r="D9" s="20" t="s">
        <v>133</v>
      </c>
      <c r="E9" s="78" t="s">
        <v>189</v>
      </c>
      <c r="F9">
        <f t="shared" si="2"/>
        <v>0.125</v>
      </c>
      <c r="G9">
        <f t="shared" si="0"/>
        <v>1</v>
      </c>
      <c r="H9">
        <f t="shared" si="1"/>
        <v>0.125</v>
      </c>
    </row>
    <row r="10" spans="1:8" ht="60" x14ac:dyDescent="0.25">
      <c r="A10" s="46" t="s">
        <v>73</v>
      </c>
      <c r="B10" s="38" t="s">
        <v>9</v>
      </c>
      <c r="C10" s="47" t="s">
        <v>124</v>
      </c>
      <c r="D10" s="39" t="s">
        <v>133</v>
      </c>
      <c r="E10" s="78" t="s">
        <v>189</v>
      </c>
      <c r="F10">
        <v>0.5</v>
      </c>
      <c r="G10">
        <f t="shared" si="0"/>
        <v>1</v>
      </c>
      <c r="H10">
        <f t="shared" si="1"/>
        <v>0.5</v>
      </c>
    </row>
    <row r="11" spans="1:8" x14ac:dyDescent="0.25">
      <c r="A11" s="48" t="s">
        <v>73</v>
      </c>
      <c r="B11" s="28" t="s">
        <v>144</v>
      </c>
      <c r="C11" s="29" t="s">
        <v>125</v>
      </c>
      <c r="D11" s="41" t="s">
        <v>133</v>
      </c>
      <c r="E11" s="78" t="s">
        <v>189</v>
      </c>
      <c r="F11">
        <v>0.25</v>
      </c>
      <c r="G11">
        <f t="shared" si="0"/>
        <v>1</v>
      </c>
      <c r="H11">
        <f t="shared" si="1"/>
        <v>0.25</v>
      </c>
    </row>
    <row r="12" spans="1:8" ht="15.75" thickBot="1" x14ac:dyDescent="0.3">
      <c r="A12" s="49" t="s">
        <v>73</v>
      </c>
      <c r="B12" s="45" t="s">
        <v>137</v>
      </c>
      <c r="C12" s="50" t="s">
        <v>125</v>
      </c>
      <c r="D12" s="20" t="s">
        <v>133</v>
      </c>
      <c r="E12" s="78" t="s">
        <v>189</v>
      </c>
      <c r="F12">
        <v>0.25</v>
      </c>
      <c r="G12">
        <f t="shared" si="0"/>
        <v>1</v>
      </c>
      <c r="H12">
        <f t="shared" si="1"/>
        <v>0.25</v>
      </c>
    </row>
    <row r="13" spans="1:8" ht="120" x14ac:dyDescent="0.25">
      <c r="A13" s="46" t="s">
        <v>73</v>
      </c>
      <c r="B13" s="38" t="s">
        <v>146</v>
      </c>
      <c r="C13" s="47" t="s">
        <v>124</v>
      </c>
      <c r="D13" s="39" t="s">
        <v>133</v>
      </c>
      <c r="E13" s="78" t="s">
        <v>189</v>
      </c>
      <c r="F13">
        <v>0.5</v>
      </c>
      <c r="G13">
        <f t="shared" si="0"/>
        <v>1</v>
      </c>
      <c r="H13">
        <f t="shared" si="1"/>
        <v>0.5</v>
      </c>
    </row>
    <row r="14" spans="1:8" ht="30" x14ac:dyDescent="0.25">
      <c r="A14" s="48" t="s">
        <v>73</v>
      </c>
      <c r="B14" s="28" t="s">
        <v>145</v>
      </c>
      <c r="C14" s="29" t="s">
        <v>125</v>
      </c>
      <c r="D14" s="41" t="s">
        <v>133</v>
      </c>
      <c r="E14" s="78" t="s">
        <v>189</v>
      </c>
      <c r="F14">
        <f>0.5/3</f>
        <v>0.16666666666666666</v>
      </c>
      <c r="G14">
        <f t="shared" si="0"/>
        <v>1</v>
      </c>
      <c r="H14">
        <f t="shared" si="1"/>
        <v>0.16666666666666666</v>
      </c>
    </row>
    <row r="15" spans="1:8" ht="30" x14ac:dyDescent="0.25">
      <c r="A15" s="48" t="s">
        <v>73</v>
      </c>
      <c r="B15" s="28" t="s">
        <v>138</v>
      </c>
      <c r="C15" s="29" t="s">
        <v>125</v>
      </c>
      <c r="D15" s="41" t="s">
        <v>133</v>
      </c>
      <c r="E15" s="78" t="s">
        <v>189</v>
      </c>
      <c r="F15">
        <f>0.5/3</f>
        <v>0.16666666666666666</v>
      </c>
      <c r="G15">
        <f t="shared" si="0"/>
        <v>1</v>
      </c>
      <c r="H15">
        <f t="shared" si="1"/>
        <v>0.16666666666666666</v>
      </c>
    </row>
    <row r="16" spans="1:8" ht="15.75" thickBot="1" x14ac:dyDescent="0.3">
      <c r="A16" s="49" t="s">
        <v>73</v>
      </c>
      <c r="B16" s="45" t="s">
        <v>139</v>
      </c>
      <c r="C16" s="50" t="s">
        <v>125</v>
      </c>
      <c r="D16" s="20" t="s">
        <v>133</v>
      </c>
      <c r="E16" s="78" t="s">
        <v>189</v>
      </c>
      <c r="F16">
        <f>0.5/3</f>
        <v>0.16666666666666666</v>
      </c>
      <c r="G16">
        <f t="shared" si="0"/>
        <v>1</v>
      </c>
      <c r="H16">
        <f t="shared" si="1"/>
        <v>0.16666666666666666</v>
      </c>
    </row>
    <row r="17" spans="1:8" ht="30" x14ac:dyDescent="0.25">
      <c r="A17" s="46" t="s">
        <v>73</v>
      </c>
      <c r="B17" s="38" t="s">
        <v>140</v>
      </c>
      <c r="C17" s="47" t="s">
        <v>124</v>
      </c>
      <c r="D17" s="39" t="s">
        <v>133</v>
      </c>
      <c r="E17" s="78" t="s">
        <v>189</v>
      </c>
      <c r="F17">
        <v>0.5</v>
      </c>
      <c r="G17">
        <f t="shared" si="0"/>
        <v>1</v>
      </c>
      <c r="H17">
        <f t="shared" si="1"/>
        <v>0.5</v>
      </c>
    </row>
    <row r="18" spans="1:8" ht="30" x14ac:dyDescent="0.25">
      <c r="A18" s="48" t="s">
        <v>73</v>
      </c>
      <c r="B18" s="28" t="s">
        <v>145</v>
      </c>
      <c r="C18" s="29" t="s">
        <v>125</v>
      </c>
      <c r="D18" s="41" t="s">
        <v>133</v>
      </c>
      <c r="E18" s="78" t="s">
        <v>189</v>
      </c>
      <c r="F18">
        <v>0.25</v>
      </c>
      <c r="G18">
        <f t="shared" si="0"/>
        <v>1</v>
      </c>
      <c r="H18">
        <f t="shared" si="1"/>
        <v>0.25</v>
      </c>
    </row>
    <row r="19" spans="1:8" ht="15.75" thickBot="1" x14ac:dyDescent="0.3">
      <c r="A19" s="49" t="s">
        <v>73</v>
      </c>
      <c r="B19" s="45" t="s">
        <v>141</v>
      </c>
      <c r="C19" s="50" t="s">
        <v>125</v>
      </c>
      <c r="D19" s="20" t="s">
        <v>133</v>
      </c>
      <c r="E19" s="78" t="s">
        <v>189</v>
      </c>
      <c r="F19">
        <v>0.25</v>
      </c>
      <c r="G19">
        <f t="shared" si="0"/>
        <v>1</v>
      </c>
      <c r="H19">
        <f t="shared" si="1"/>
        <v>0.25</v>
      </c>
    </row>
    <row r="20" spans="1:8" ht="120" x14ac:dyDescent="0.25">
      <c r="A20" s="46" t="s">
        <v>73</v>
      </c>
      <c r="B20" s="38" t="s">
        <v>147</v>
      </c>
      <c r="C20" s="47" t="s">
        <v>124</v>
      </c>
      <c r="D20" s="39" t="s">
        <v>133</v>
      </c>
      <c r="E20" s="78" t="s">
        <v>191</v>
      </c>
      <c r="F20">
        <v>0.5</v>
      </c>
      <c r="G20">
        <f t="shared" si="0"/>
        <v>0.6</v>
      </c>
      <c r="H20">
        <f t="shared" si="1"/>
        <v>0.3</v>
      </c>
    </row>
    <row r="21" spans="1:8" ht="30" x14ac:dyDescent="0.25">
      <c r="A21" s="48" t="s">
        <v>73</v>
      </c>
      <c r="B21" s="28" t="s">
        <v>145</v>
      </c>
      <c r="C21" s="29" t="s">
        <v>125</v>
      </c>
      <c r="D21" s="41" t="s">
        <v>133</v>
      </c>
      <c r="E21" s="78" t="s">
        <v>191</v>
      </c>
      <c r="F21">
        <v>0.25</v>
      </c>
      <c r="G21">
        <f t="shared" si="0"/>
        <v>0.6</v>
      </c>
      <c r="H21">
        <f t="shared" si="1"/>
        <v>0.15</v>
      </c>
    </row>
    <row r="22" spans="1:8" ht="15.75" thickBot="1" x14ac:dyDescent="0.3">
      <c r="A22" s="49" t="s">
        <v>73</v>
      </c>
      <c r="B22" s="45" t="s">
        <v>141</v>
      </c>
      <c r="C22" s="50" t="s">
        <v>125</v>
      </c>
      <c r="D22" s="20" t="s">
        <v>133</v>
      </c>
      <c r="E22" s="78" t="s">
        <v>191</v>
      </c>
      <c r="F22">
        <v>0.25</v>
      </c>
      <c r="G22">
        <f t="shared" si="0"/>
        <v>0.6</v>
      </c>
      <c r="H22">
        <f t="shared" si="1"/>
        <v>0.15</v>
      </c>
    </row>
    <row r="23" spans="1:8" ht="150" x14ac:dyDescent="0.25">
      <c r="A23" s="46" t="s">
        <v>73</v>
      </c>
      <c r="B23" s="38" t="s">
        <v>148</v>
      </c>
      <c r="C23" s="47" t="s">
        <v>124</v>
      </c>
      <c r="D23" s="39" t="s">
        <v>133</v>
      </c>
      <c r="E23" s="78" t="s">
        <v>191</v>
      </c>
      <c r="F23">
        <v>0.5</v>
      </c>
      <c r="G23">
        <f t="shared" si="0"/>
        <v>0.6</v>
      </c>
      <c r="H23">
        <f t="shared" si="1"/>
        <v>0.3</v>
      </c>
    </row>
    <row r="24" spans="1:8" ht="30" x14ac:dyDescent="0.25">
      <c r="A24" s="48" t="s">
        <v>73</v>
      </c>
      <c r="B24" s="28" t="s">
        <v>145</v>
      </c>
      <c r="C24" s="29" t="s">
        <v>125</v>
      </c>
      <c r="D24" s="41" t="s">
        <v>133</v>
      </c>
      <c r="E24" s="78" t="s">
        <v>191</v>
      </c>
      <c r="F24">
        <v>0.25</v>
      </c>
      <c r="G24">
        <f t="shared" si="0"/>
        <v>0.6</v>
      </c>
      <c r="H24">
        <f t="shared" si="1"/>
        <v>0.15</v>
      </c>
    </row>
    <row r="25" spans="1:8" ht="15.75" thickBot="1" x14ac:dyDescent="0.3">
      <c r="A25" s="49" t="s">
        <v>73</v>
      </c>
      <c r="B25" s="45" t="s">
        <v>141</v>
      </c>
      <c r="C25" s="50" t="s">
        <v>125</v>
      </c>
      <c r="D25" s="20" t="s">
        <v>133</v>
      </c>
      <c r="E25" s="78" t="s">
        <v>191</v>
      </c>
      <c r="F25">
        <v>0.25</v>
      </c>
      <c r="G25">
        <f t="shared" si="0"/>
        <v>0.6</v>
      </c>
      <c r="H25">
        <f t="shared" si="1"/>
        <v>0.15</v>
      </c>
    </row>
    <row r="26" spans="1:8" ht="45" x14ac:dyDescent="0.25">
      <c r="A26" s="46" t="s">
        <v>73</v>
      </c>
      <c r="B26" s="38" t="s">
        <v>74</v>
      </c>
      <c r="C26" s="47" t="s">
        <v>124</v>
      </c>
      <c r="D26" s="39" t="s">
        <v>133</v>
      </c>
      <c r="E26" s="78" t="s">
        <v>191</v>
      </c>
      <c r="F26">
        <v>0.5</v>
      </c>
      <c r="G26">
        <f t="shared" si="0"/>
        <v>0.6</v>
      </c>
      <c r="H26">
        <f t="shared" si="1"/>
        <v>0.3</v>
      </c>
    </row>
    <row r="27" spans="1:8" ht="30" x14ac:dyDescent="0.25">
      <c r="A27" s="48" t="s">
        <v>73</v>
      </c>
      <c r="B27" s="28" t="s">
        <v>145</v>
      </c>
      <c r="C27" s="29" t="s">
        <v>125</v>
      </c>
      <c r="D27" s="41" t="s">
        <v>133</v>
      </c>
      <c r="E27" s="78" t="s">
        <v>191</v>
      </c>
      <c r="F27">
        <v>0.25</v>
      </c>
      <c r="G27">
        <f t="shared" si="0"/>
        <v>0.6</v>
      </c>
      <c r="H27">
        <f t="shared" si="1"/>
        <v>0.15</v>
      </c>
    </row>
    <row r="28" spans="1:8" ht="15.75" thickBot="1" x14ac:dyDescent="0.3">
      <c r="A28" s="49" t="s">
        <v>73</v>
      </c>
      <c r="B28" s="45" t="s">
        <v>141</v>
      </c>
      <c r="C28" s="50" t="s">
        <v>125</v>
      </c>
      <c r="D28" s="20" t="s">
        <v>133</v>
      </c>
      <c r="E28" s="78" t="s">
        <v>191</v>
      </c>
      <c r="F28">
        <v>0.25</v>
      </c>
      <c r="G28">
        <f t="shared" si="0"/>
        <v>0.6</v>
      </c>
      <c r="H28">
        <f t="shared" si="1"/>
        <v>0.15</v>
      </c>
    </row>
    <row r="29" spans="1:8" ht="60" x14ac:dyDescent="0.25">
      <c r="A29" s="46" t="s">
        <v>73</v>
      </c>
      <c r="B29" s="38" t="s">
        <v>75</v>
      </c>
      <c r="C29" s="47" t="s">
        <v>124</v>
      </c>
      <c r="D29" s="39" t="s">
        <v>133</v>
      </c>
      <c r="E29" s="78" t="s">
        <v>191</v>
      </c>
      <c r="F29">
        <v>0.5</v>
      </c>
      <c r="G29">
        <f t="shared" si="0"/>
        <v>0.6</v>
      </c>
      <c r="H29">
        <f t="shared" si="1"/>
        <v>0.3</v>
      </c>
    </row>
    <row r="30" spans="1:8" ht="30" x14ac:dyDescent="0.25">
      <c r="A30" s="48" t="s">
        <v>73</v>
      </c>
      <c r="B30" s="28" t="s">
        <v>145</v>
      </c>
      <c r="C30" s="29" t="s">
        <v>125</v>
      </c>
      <c r="D30" s="41" t="s">
        <v>133</v>
      </c>
      <c r="E30" s="78" t="s">
        <v>191</v>
      </c>
      <c r="F30">
        <v>0.25</v>
      </c>
      <c r="G30">
        <f t="shared" si="0"/>
        <v>0.6</v>
      </c>
      <c r="H30">
        <f t="shared" si="1"/>
        <v>0.15</v>
      </c>
    </row>
    <row r="31" spans="1:8" ht="15.75" thickBot="1" x14ac:dyDescent="0.3">
      <c r="A31" s="49" t="s">
        <v>73</v>
      </c>
      <c r="B31" s="45" t="s">
        <v>141</v>
      </c>
      <c r="C31" s="50" t="s">
        <v>125</v>
      </c>
      <c r="D31" s="20" t="s">
        <v>133</v>
      </c>
      <c r="E31" s="78" t="s">
        <v>191</v>
      </c>
      <c r="F31">
        <v>0.25</v>
      </c>
      <c r="G31">
        <f t="shared" si="0"/>
        <v>0.6</v>
      </c>
      <c r="H31">
        <f t="shared" si="1"/>
        <v>0.15</v>
      </c>
    </row>
    <row r="32" spans="1:8" ht="60" x14ac:dyDescent="0.25">
      <c r="A32" s="46" t="s">
        <v>73</v>
      </c>
      <c r="B32" s="38" t="s">
        <v>76</v>
      </c>
      <c r="C32" s="47" t="s">
        <v>124</v>
      </c>
      <c r="D32" s="39" t="s">
        <v>133</v>
      </c>
      <c r="E32" s="78" t="s">
        <v>191</v>
      </c>
      <c r="F32">
        <v>0.5</v>
      </c>
      <c r="G32">
        <f t="shared" si="0"/>
        <v>0.6</v>
      </c>
      <c r="H32">
        <f t="shared" si="1"/>
        <v>0.3</v>
      </c>
    </row>
    <row r="33" spans="1:8" ht="30" x14ac:dyDescent="0.25">
      <c r="A33" s="48" t="s">
        <v>73</v>
      </c>
      <c r="B33" s="28" t="s">
        <v>145</v>
      </c>
      <c r="C33" s="29" t="s">
        <v>125</v>
      </c>
      <c r="D33" s="41" t="s">
        <v>133</v>
      </c>
      <c r="E33" s="78" t="s">
        <v>191</v>
      </c>
      <c r="F33">
        <v>0.25</v>
      </c>
      <c r="G33">
        <f t="shared" si="0"/>
        <v>0.6</v>
      </c>
      <c r="H33">
        <f t="shared" si="1"/>
        <v>0.15</v>
      </c>
    </row>
    <row r="34" spans="1:8" ht="15.75" thickBot="1" x14ac:dyDescent="0.3">
      <c r="A34" s="49" t="s">
        <v>73</v>
      </c>
      <c r="B34" s="45" t="s">
        <v>141</v>
      </c>
      <c r="C34" s="50" t="s">
        <v>125</v>
      </c>
      <c r="D34" s="20" t="s">
        <v>133</v>
      </c>
      <c r="E34" s="78" t="s">
        <v>191</v>
      </c>
      <c r="F34">
        <v>0.25</v>
      </c>
      <c r="G34">
        <f t="shared" si="0"/>
        <v>0.6</v>
      </c>
      <c r="H34">
        <f t="shared" si="1"/>
        <v>0.15</v>
      </c>
    </row>
    <row r="35" spans="1:8" ht="45" x14ac:dyDescent="0.25">
      <c r="A35" s="46" t="s">
        <v>73</v>
      </c>
      <c r="B35" s="38" t="s">
        <v>78</v>
      </c>
      <c r="C35" s="47" t="s">
        <v>124</v>
      </c>
      <c r="D35" s="39" t="s">
        <v>133</v>
      </c>
      <c r="E35" s="78" t="s">
        <v>191</v>
      </c>
      <c r="F35">
        <v>0.5</v>
      </c>
      <c r="G35">
        <f t="shared" si="0"/>
        <v>0.6</v>
      </c>
      <c r="H35">
        <f t="shared" si="1"/>
        <v>0.3</v>
      </c>
    </row>
    <row r="36" spans="1:8" ht="30" x14ac:dyDescent="0.25">
      <c r="A36" s="48" t="s">
        <v>73</v>
      </c>
      <c r="B36" s="28" t="s">
        <v>145</v>
      </c>
      <c r="C36" s="29" t="s">
        <v>125</v>
      </c>
      <c r="D36" s="41" t="s">
        <v>133</v>
      </c>
      <c r="E36" s="78" t="s">
        <v>191</v>
      </c>
      <c r="F36">
        <f>0.5/3</f>
        <v>0.16666666666666666</v>
      </c>
      <c r="G36">
        <f t="shared" si="0"/>
        <v>0.6</v>
      </c>
      <c r="H36">
        <f t="shared" si="1"/>
        <v>9.9999999999999992E-2</v>
      </c>
    </row>
    <row r="37" spans="1:8" x14ac:dyDescent="0.25">
      <c r="A37" s="48" t="s">
        <v>73</v>
      </c>
      <c r="B37" s="28" t="s">
        <v>141</v>
      </c>
      <c r="C37" s="29" t="s">
        <v>125</v>
      </c>
      <c r="D37" s="41" t="s">
        <v>133</v>
      </c>
      <c r="E37" s="78" t="s">
        <v>191</v>
      </c>
      <c r="F37">
        <f>0.5/3</f>
        <v>0.16666666666666666</v>
      </c>
      <c r="G37">
        <f t="shared" si="0"/>
        <v>0.6</v>
      </c>
      <c r="H37">
        <f t="shared" si="1"/>
        <v>9.9999999999999992E-2</v>
      </c>
    </row>
    <row r="38" spans="1:8" ht="30.75" thickBot="1" x14ac:dyDescent="0.3">
      <c r="A38" s="49" t="s">
        <v>73</v>
      </c>
      <c r="B38" s="45" t="s">
        <v>149</v>
      </c>
      <c r="C38" s="50" t="s">
        <v>125</v>
      </c>
      <c r="D38" s="20" t="s">
        <v>133</v>
      </c>
      <c r="E38" s="78" t="s">
        <v>191</v>
      </c>
      <c r="F38">
        <f>0.5/3</f>
        <v>0.16666666666666666</v>
      </c>
      <c r="G38">
        <f t="shared" si="0"/>
        <v>0.6</v>
      </c>
      <c r="H38">
        <f t="shared" si="1"/>
        <v>9.9999999999999992E-2</v>
      </c>
    </row>
    <row r="39" spans="1:8" ht="60.75" thickBot="1" x14ac:dyDescent="0.3">
      <c r="A39" s="51" t="s">
        <v>73</v>
      </c>
      <c r="B39" s="52" t="s">
        <v>77</v>
      </c>
      <c r="C39" s="53" t="s">
        <v>125</v>
      </c>
      <c r="D39" s="54" t="s">
        <v>133</v>
      </c>
      <c r="E39" s="78" t="s">
        <v>191</v>
      </c>
      <c r="F39">
        <v>1</v>
      </c>
      <c r="G39">
        <f t="shared" si="0"/>
        <v>0.6</v>
      </c>
      <c r="H39">
        <f>+F39*G39</f>
        <v>0.6</v>
      </c>
    </row>
    <row r="40" spans="1:8" x14ac:dyDescent="0.25">
      <c r="A40" s="32"/>
    </row>
    <row r="41" spans="1:8" x14ac:dyDescent="0.25">
      <c r="A41" s="23" t="s">
        <v>79</v>
      </c>
      <c r="B41" s="23"/>
      <c r="C41" s="23"/>
      <c r="D41" s="23"/>
      <c r="E41" s="78"/>
    </row>
    <row r="42" spans="1:8" x14ac:dyDescent="0.25">
      <c r="A42" s="24" t="s">
        <v>80</v>
      </c>
      <c r="B42" s="24"/>
      <c r="C42" s="24"/>
      <c r="D42" s="24"/>
      <c r="E42" s="24"/>
    </row>
    <row r="43" spans="1:8" ht="15.75" thickBot="1" x14ac:dyDescent="0.3">
      <c r="A43" s="27" t="s">
        <v>129</v>
      </c>
      <c r="B43" s="27" t="s">
        <v>130</v>
      </c>
      <c r="C43" s="27" t="s">
        <v>131</v>
      </c>
      <c r="D43" s="27" t="s">
        <v>8</v>
      </c>
      <c r="E43" s="27"/>
    </row>
    <row r="44" spans="1:8" ht="60" x14ac:dyDescent="0.25">
      <c r="A44" s="37" t="s">
        <v>81</v>
      </c>
      <c r="B44" s="47" t="s">
        <v>83</v>
      </c>
      <c r="C44" s="38" t="s">
        <v>124</v>
      </c>
      <c r="D44" s="39" t="s">
        <v>133</v>
      </c>
      <c r="E44" s="78" t="s">
        <v>191</v>
      </c>
      <c r="F44">
        <v>0.5</v>
      </c>
      <c r="G44">
        <f t="shared" ref="G44:G107" si="3">+IF(E44="SI",1,IF(E44="PARCIALMENTE",0.6,IF(E44="NO",0,0)))</f>
        <v>0.6</v>
      </c>
      <c r="H44">
        <f t="shared" ref="H44:H107" si="4">+F44*G44</f>
        <v>0.3</v>
      </c>
    </row>
    <row r="45" spans="1:8" ht="75" x14ac:dyDescent="0.25">
      <c r="A45" s="40" t="s">
        <v>81</v>
      </c>
      <c r="B45" s="31" t="s">
        <v>150</v>
      </c>
      <c r="C45" s="33" t="s">
        <v>125</v>
      </c>
      <c r="D45" s="41" t="s">
        <v>133</v>
      </c>
      <c r="E45" s="78" t="s">
        <v>191</v>
      </c>
      <c r="F45">
        <f>0.5/2</f>
        <v>0.25</v>
      </c>
      <c r="G45">
        <f t="shared" si="3"/>
        <v>0.6</v>
      </c>
      <c r="H45">
        <f t="shared" si="4"/>
        <v>0.15</v>
      </c>
    </row>
    <row r="46" spans="1:8" ht="30" x14ac:dyDescent="0.25">
      <c r="A46" s="40" t="s">
        <v>81</v>
      </c>
      <c r="B46" s="31" t="s">
        <v>151</v>
      </c>
      <c r="C46" s="33" t="s">
        <v>125</v>
      </c>
      <c r="D46" s="41" t="s">
        <v>133</v>
      </c>
      <c r="E46" s="78" t="s">
        <v>191</v>
      </c>
      <c r="F46">
        <f>0.5/2</f>
        <v>0.25</v>
      </c>
      <c r="G46">
        <f t="shared" si="3"/>
        <v>0.6</v>
      </c>
      <c r="H46">
        <f t="shared" si="4"/>
        <v>0.15</v>
      </c>
    </row>
    <row r="47" spans="1:8" ht="45.75" thickBot="1" x14ac:dyDescent="0.3">
      <c r="A47" s="55" t="s">
        <v>81</v>
      </c>
      <c r="B47" s="56" t="s">
        <v>82</v>
      </c>
      <c r="C47" s="57" t="s">
        <v>124</v>
      </c>
      <c r="D47" s="58"/>
      <c r="E47" s="78" t="s">
        <v>191</v>
      </c>
    </row>
    <row r="48" spans="1:8" ht="75" x14ac:dyDescent="0.25">
      <c r="A48" s="37" t="s">
        <v>81</v>
      </c>
      <c r="B48" s="47" t="s">
        <v>84</v>
      </c>
      <c r="C48" s="38" t="s">
        <v>124</v>
      </c>
      <c r="D48" s="39" t="s">
        <v>133</v>
      </c>
      <c r="E48" s="78" t="s">
        <v>191</v>
      </c>
      <c r="F48">
        <v>0.5</v>
      </c>
      <c r="G48">
        <f t="shared" si="3"/>
        <v>0.6</v>
      </c>
      <c r="H48">
        <f t="shared" si="4"/>
        <v>0.3</v>
      </c>
    </row>
    <row r="49" spans="1:8" ht="30" x14ac:dyDescent="0.25">
      <c r="A49" s="40" t="s">
        <v>81</v>
      </c>
      <c r="B49" s="29" t="s">
        <v>154</v>
      </c>
      <c r="C49" s="28" t="s">
        <v>125</v>
      </c>
      <c r="D49" s="41" t="s">
        <v>133</v>
      </c>
      <c r="E49" s="78" t="s">
        <v>191</v>
      </c>
      <c r="F49">
        <f>0.5/2</f>
        <v>0.25</v>
      </c>
      <c r="G49">
        <f t="shared" si="3"/>
        <v>0.6</v>
      </c>
      <c r="H49">
        <f t="shared" si="4"/>
        <v>0.15</v>
      </c>
    </row>
    <row r="50" spans="1:8" ht="30.75" thickBot="1" x14ac:dyDescent="0.3">
      <c r="A50" s="44" t="s">
        <v>81</v>
      </c>
      <c r="B50" s="50" t="s">
        <v>155</v>
      </c>
      <c r="C50" s="45" t="s">
        <v>125</v>
      </c>
      <c r="D50" s="20" t="s">
        <v>133</v>
      </c>
      <c r="E50" s="78" t="s">
        <v>191</v>
      </c>
      <c r="F50">
        <f>0.5/2</f>
        <v>0.25</v>
      </c>
      <c r="G50">
        <f t="shared" si="3"/>
        <v>0.6</v>
      </c>
      <c r="H50">
        <f t="shared" si="4"/>
        <v>0.15</v>
      </c>
    </row>
    <row r="51" spans="1:8" ht="45" x14ac:dyDescent="0.25">
      <c r="A51" s="37" t="s">
        <v>81</v>
      </c>
      <c r="B51" s="47" t="s">
        <v>85</v>
      </c>
      <c r="C51" s="38" t="s">
        <v>124</v>
      </c>
      <c r="D51" s="39" t="s">
        <v>133</v>
      </c>
      <c r="E51" s="78" t="s">
        <v>191</v>
      </c>
      <c r="F51">
        <v>0.5</v>
      </c>
      <c r="G51">
        <f t="shared" si="3"/>
        <v>0.6</v>
      </c>
      <c r="H51">
        <f t="shared" si="4"/>
        <v>0.3</v>
      </c>
    </row>
    <row r="52" spans="1:8" ht="30" x14ac:dyDescent="0.25">
      <c r="A52" s="40" t="s">
        <v>81</v>
      </c>
      <c r="B52" s="29" t="s">
        <v>156</v>
      </c>
      <c r="C52" s="28" t="s">
        <v>125</v>
      </c>
      <c r="D52" s="41" t="s">
        <v>133</v>
      </c>
      <c r="E52" s="78" t="s">
        <v>191</v>
      </c>
      <c r="F52">
        <f>0.5/2</f>
        <v>0.25</v>
      </c>
      <c r="G52">
        <f t="shared" si="3"/>
        <v>0.6</v>
      </c>
      <c r="H52">
        <f t="shared" si="4"/>
        <v>0.15</v>
      </c>
    </row>
    <row r="53" spans="1:8" ht="30.75" thickBot="1" x14ac:dyDescent="0.3">
      <c r="A53" s="44" t="s">
        <v>81</v>
      </c>
      <c r="B53" s="50" t="s">
        <v>157</v>
      </c>
      <c r="C53" s="45" t="s">
        <v>125</v>
      </c>
      <c r="D53" s="20" t="s">
        <v>133</v>
      </c>
      <c r="E53" s="78" t="s">
        <v>191</v>
      </c>
      <c r="F53">
        <f>0.5/2</f>
        <v>0.25</v>
      </c>
      <c r="G53">
        <f t="shared" si="3"/>
        <v>0.6</v>
      </c>
      <c r="H53">
        <f t="shared" si="4"/>
        <v>0.15</v>
      </c>
    </row>
    <row r="54" spans="1:8" s="34" customFormat="1" ht="45" x14ac:dyDescent="0.25">
      <c r="A54" s="59" t="s">
        <v>86</v>
      </c>
      <c r="B54" s="38" t="s">
        <v>87</v>
      </c>
      <c r="C54" s="38" t="s">
        <v>124</v>
      </c>
      <c r="D54" s="39" t="s">
        <v>133</v>
      </c>
      <c r="E54" s="78" t="s">
        <v>191</v>
      </c>
      <c r="F54" s="34">
        <v>0.5</v>
      </c>
      <c r="G54">
        <f t="shared" si="3"/>
        <v>0.6</v>
      </c>
      <c r="H54">
        <f t="shared" si="4"/>
        <v>0.3</v>
      </c>
    </row>
    <row r="55" spans="1:8" ht="60" x14ac:dyDescent="0.25">
      <c r="A55" s="42" t="s">
        <v>86</v>
      </c>
      <c r="B55" s="30" t="s">
        <v>39</v>
      </c>
      <c r="C55" s="30" t="s">
        <v>125</v>
      </c>
      <c r="D55" s="43"/>
      <c r="E55" s="78" t="s">
        <v>191</v>
      </c>
    </row>
    <row r="56" spans="1:8" s="34" customFormat="1" ht="30.75" thickBot="1" x14ac:dyDescent="0.3">
      <c r="A56" s="60" t="s">
        <v>86</v>
      </c>
      <c r="B56" s="45" t="s">
        <v>158</v>
      </c>
      <c r="C56" s="45" t="s">
        <v>125</v>
      </c>
      <c r="D56" s="20" t="s">
        <v>133</v>
      </c>
      <c r="E56" s="78" t="s">
        <v>191</v>
      </c>
      <c r="F56" s="34">
        <v>0.5</v>
      </c>
      <c r="G56">
        <f t="shared" si="3"/>
        <v>0.6</v>
      </c>
      <c r="H56">
        <f t="shared" si="4"/>
        <v>0.3</v>
      </c>
    </row>
    <row r="57" spans="1:8" ht="30" x14ac:dyDescent="0.25">
      <c r="A57" s="59" t="s">
        <v>86</v>
      </c>
      <c r="B57" s="38" t="s">
        <v>88</v>
      </c>
      <c r="C57" s="38" t="s">
        <v>124</v>
      </c>
      <c r="D57" s="39" t="s">
        <v>133</v>
      </c>
      <c r="E57" s="78" t="s">
        <v>191</v>
      </c>
      <c r="F57">
        <v>0.5</v>
      </c>
      <c r="G57">
        <f t="shared" si="3"/>
        <v>0.6</v>
      </c>
      <c r="H57">
        <f t="shared" si="4"/>
        <v>0.3</v>
      </c>
    </row>
    <row r="58" spans="1:8" ht="30" x14ac:dyDescent="0.25">
      <c r="A58" s="61" t="s">
        <v>86</v>
      </c>
      <c r="B58" s="29" t="s">
        <v>159</v>
      </c>
      <c r="C58" s="28" t="s">
        <v>125</v>
      </c>
      <c r="D58" s="41" t="s">
        <v>133</v>
      </c>
      <c r="E58" s="78" t="s">
        <v>191</v>
      </c>
      <c r="F58" s="34">
        <v>0.5</v>
      </c>
      <c r="G58">
        <f t="shared" si="3"/>
        <v>0.6</v>
      </c>
      <c r="H58">
        <f t="shared" si="4"/>
        <v>0.3</v>
      </c>
    </row>
    <row r="59" spans="1:8" ht="15.75" thickBot="1" x14ac:dyDescent="0.3">
      <c r="A59" s="60" t="s">
        <v>86</v>
      </c>
      <c r="B59" s="45"/>
      <c r="C59" s="45"/>
      <c r="D59" s="20"/>
      <c r="E59" s="78" t="s">
        <v>191</v>
      </c>
      <c r="G59">
        <f t="shared" si="3"/>
        <v>0.6</v>
      </c>
      <c r="H59">
        <f t="shared" si="4"/>
        <v>0</v>
      </c>
    </row>
    <row r="60" spans="1:8" ht="45" x14ac:dyDescent="0.25">
      <c r="A60" s="59" t="s">
        <v>90</v>
      </c>
      <c r="B60" s="38" t="s">
        <v>43</v>
      </c>
      <c r="C60" s="38" t="s">
        <v>124</v>
      </c>
      <c r="D60" s="39" t="s">
        <v>133</v>
      </c>
      <c r="E60" s="78" t="s">
        <v>191</v>
      </c>
      <c r="F60">
        <v>0.5</v>
      </c>
      <c r="G60">
        <f t="shared" si="3"/>
        <v>0.6</v>
      </c>
      <c r="H60">
        <f t="shared" si="4"/>
        <v>0.3</v>
      </c>
    </row>
    <row r="61" spans="1:8" ht="30" x14ac:dyDescent="0.25">
      <c r="A61" s="61" t="s">
        <v>90</v>
      </c>
      <c r="B61" s="28" t="s">
        <v>160</v>
      </c>
      <c r="C61" s="28" t="s">
        <v>125</v>
      </c>
      <c r="D61" s="41" t="s">
        <v>133</v>
      </c>
      <c r="E61" s="78" t="s">
        <v>191</v>
      </c>
      <c r="F61">
        <f>0.5/2</f>
        <v>0.25</v>
      </c>
      <c r="G61">
        <f t="shared" si="3"/>
        <v>0.6</v>
      </c>
      <c r="H61">
        <f t="shared" si="4"/>
        <v>0.15</v>
      </c>
    </row>
    <row r="62" spans="1:8" ht="30.75" thickBot="1" x14ac:dyDescent="0.3">
      <c r="A62" s="60" t="s">
        <v>90</v>
      </c>
      <c r="B62" s="45" t="s">
        <v>161</v>
      </c>
      <c r="C62" s="45" t="s">
        <v>125</v>
      </c>
      <c r="D62" s="20" t="s">
        <v>133</v>
      </c>
      <c r="E62" s="78" t="s">
        <v>191</v>
      </c>
      <c r="F62">
        <f>0.5/2</f>
        <v>0.25</v>
      </c>
      <c r="G62">
        <f t="shared" si="3"/>
        <v>0.6</v>
      </c>
      <c r="H62">
        <f t="shared" si="4"/>
        <v>0.15</v>
      </c>
    </row>
    <row r="63" spans="1:8" ht="30" x14ac:dyDescent="0.25">
      <c r="A63" s="59" t="s">
        <v>90</v>
      </c>
      <c r="B63" s="38" t="s">
        <v>91</v>
      </c>
      <c r="C63" s="38" t="s">
        <v>124</v>
      </c>
      <c r="D63" s="39" t="s">
        <v>133</v>
      </c>
      <c r="E63" s="78" t="s">
        <v>191</v>
      </c>
      <c r="F63">
        <v>0.5</v>
      </c>
      <c r="G63">
        <f t="shared" si="3"/>
        <v>0.6</v>
      </c>
      <c r="H63">
        <f t="shared" si="4"/>
        <v>0.3</v>
      </c>
    </row>
    <row r="64" spans="1:8" ht="30" x14ac:dyDescent="0.25">
      <c r="A64" s="61" t="s">
        <v>90</v>
      </c>
      <c r="B64" s="28" t="s">
        <v>162</v>
      </c>
      <c r="C64" s="28" t="s">
        <v>125</v>
      </c>
      <c r="D64" s="41" t="s">
        <v>133</v>
      </c>
      <c r="E64" s="78" t="s">
        <v>191</v>
      </c>
      <c r="F64">
        <f>0.5/2</f>
        <v>0.25</v>
      </c>
      <c r="G64">
        <f t="shared" si="3"/>
        <v>0.6</v>
      </c>
      <c r="H64">
        <f t="shared" si="4"/>
        <v>0.15</v>
      </c>
    </row>
    <row r="65" spans="1:8" ht="30.75" thickBot="1" x14ac:dyDescent="0.3">
      <c r="A65" s="60"/>
      <c r="B65" s="45" t="s">
        <v>163</v>
      </c>
      <c r="C65" s="45" t="s">
        <v>125</v>
      </c>
      <c r="D65" s="20" t="s">
        <v>133</v>
      </c>
      <c r="E65" s="78" t="s">
        <v>191</v>
      </c>
      <c r="F65">
        <f>0.5/2</f>
        <v>0.25</v>
      </c>
      <c r="G65">
        <f t="shared" si="3"/>
        <v>0.6</v>
      </c>
      <c r="H65">
        <f t="shared" si="4"/>
        <v>0.15</v>
      </c>
    </row>
    <row r="66" spans="1:8" ht="45" x14ac:dyDescent="0.25">
      <c r="A66" s="59" t="s">
        <v>90</v>
      </c>
      <c r="B66" s="38" t="s">
        <v>92</v>
      </c>
      <c r="C66" s="38" t="s">
        <v>124</v>
      </c>
      <c r="D66" s="39" t="s">
        <v>133</v>
      </c>
      <c r="E66" s="78" t="s">
        <v>191</v>
      </c>
      <c r="F66">
        <v>0.5</v>
      </c>
      <c r="G66">
        <f t="shared" si="3"/>
        <v>0.6</v>
      </c>
      <c r="H66">
        <f t="shared" si="4"/>
        <v>0.3</v>
      </c>
    </row>
    <row r="67" spans="1:8" ht="30" x14ac:dyDescent="0.25">
      <c r="A67" s="61" t="s">
        <v>90</v>
      </c>
      <c r="B67" s="28" t="s">
        <v>152</v>
      </c>
      <c r="C67" s="28" t="s">
        <v>125</v>
      </c>
      <c r="D67" s="41" t="s">
        <v>133</v>
      </c>
      <c r="E67" s="78" t="s">
        <v>191</v>
      </c>
      <c r="F67">
        <f>0.5/2</f>
        <v>0.25</v>
      </c>
      <c r="G67">
        <f t="shared" si="3"/>
        <v>0.6</v>
      </c>
      <c r="H67">
        <f t="shared" si="4"/>
        <v>0.15</v>
      </c>
    </row>
    <row r="68" spans="1:8" ht="30.75" thickBot="1" x14ac:dyDescent="0.3">
      <c r="A68" s="60" t="s">
        <v>90</v>
      </c>
      <c r="B68" s="45" t="s">
        <v>153</v>
      </c>
      <c r="C68" s="45" t="s">
        <v>125</v>
      </c>
      <c r="D68" s="20" t="s">
        <v>133</v>
      </c>
      <c r="E68" s="78" t="s">
        <v>191</v>
      </c>
      <c r="F68">
        <f>0.5/2</f>
        <v>0.25</v>
      </c>
      <c r="G68">
        <f t="shared" si="3"/>
        <v>0.6</v>
      </c>
      <c r="H68">
        <f t="shared" si="4"/>
        <v>0.15</v>
      </c>
    </row>
    <row r="69" spans="1:8" ht="45" x14ac:dyDescent="0.25">
      <c r="A69" s="59" t="s">
        <v>90</v>
      </c>
      <c r="B69" s="38" t="s">
        <v>164</v>
      </c>
      <c r="C69" s="38" t="s">
        <v>124</v>
      </c>
      <c r="D69" s="39" t="s">
        <v>133</v>
      </c>
      <c r="E69" s="78" t="s">
        <v>191</v>
      </c>
      <c r="F69">
        <v>0.5</v>
      </c>
      <c r="G69">
        <f t="shared" si="3"/>
        <v>0.6</v>
      </c>
      <c r="H69">
        <f t="shared" si="4"/>
        <v>0.3</v>
      </c>
    </row>
    <row r="70" spans="1:8" ht="30" x14ac:dyDescent="0.25">
      <c r="A70" s="61" t="s">
        <v>90</v>
      </c>
      <c r="B70" s="28" t="s">
        <v>165</v>
      </c>
      <c r="C70" s="28" t="s">
        <v>125</v>
      </c>
      <c r="D70" s="41" t="s">
        <v>133</v>
      </c>
      <c r="E70" s="78" t="s">
        <v>191</v>
      </c>
      <c r="F70">
        <f>0.5/2</f>
        <v>0.25</v>
      </c>
      <c r="G70">
        <f t="shared" si="3"/>
        <v>0.6</v>
      </c>
      <c r="H70">
        <f t="shared" si="4"/>
        <v>0.15</v>
      </c>
    </row>
    <row r="71" spans="1:8" ht="30.75" thickBot="1" x14ac:dyDescent="0.3">
      <c r="A71" s="60" t="s">
        <v>90</v>
      </c>
      <c r="B71" s="45" t="s">
        <v>166</v>
      </c>
      <c r="C71" s="45" t="s">
        <v>125</v>
      </c>
      <c r="D71" s="20" t="s">
        <v>133</v>
      </c>
      <c r="E71" s="78" t="s">
        <v>191</v>
      </c>
      <c r="F71">
        <f>0.5/2</f>
        <v>0.25</v>
      </c>
      <c r="G71">
        <f t="shared" si="3"/>
        <v>0.6</v>
      </c>
      <c r="H71">
        <f t="shared" si="4"/>
        <v>0.15</v>
      </c>
    </row>
    <row r="72" spans="1:8" ht="30" x14ac:dyDescent="0.25">
      <c r="A72" s="59" t="s">
        <v>90</v>
      </c>
      <c r="B72" s="38" t="s">
        <v>95</v>
      </c>
      <c r="C72" s="38" t="s">
        <v>124</v>
      </c>
      <c r="D72" s="39" t="s">
        <v>133</v>
      </c>
      <c r="E72" s="78" t="s">
        <v>191</v>
      </c>
      <c r="F72">
        <v>0.5</v>
      </c>
      <c r="G72">
        <f t="shared" si="3"/>
        <v>0.6</v>
      </c>
      <c r="H72">
        <f t="shared" si="4"/>
        <v>0.3</v>
      </c>
    </row>
    <row r="73" spans="1:8" ht="30" x14ac:dyDescent="0.25">
      <c r="A73" s="61" t="s">
        <v>90</v>
      </c>
      <c r="B73" s="28" t="s">
        <v>167</v>
      </c>
      <c r="C73" s="28" t="s">
        <v>125</v>
      </c>
      <c r="D73" s="41" t="s">
        <v>133</v>
      </c>
      <c r="E73" s="78" t="s">
        <v>191</v>
      </c>
      <c r="F73">
        <f>0.5/2</f>
        <v>0.25</v>
      </c>
      <c r="G73">
        <f t="shared" si="3"/>
        <v>0.6</v>
      </c>
      <c r="H73">
        <f t="shared" si="4"/>
        <v>0.15</v>
      </c>
    </row>
    <row r="74" spans="1:8" ht="60.75" thickBot="1" x14ac:dyDescent="0.3">
      <c r="A74" s="60" t="s">
        <v>90</v>
      </c>
      <c r="B74" s="45" t="s">
        <v>94</v>
      </c>
      <c r="C74" s="45" t="s">
        <v>125</v>
      </c>
      <c r="D74" s="20" t="s">
        <v>133</v>
      </c>
      <c r="E74" s="78" t="s">
        <v>191</v>
      </c>
      <c r="F74">
        <f>0.5/2</f>
        <v>0.25</v>
      </c>
      <c r="G74">
        <f t="shared" si="3"/>
        <v>0.6</v>
      </c>
      <c r="H74">
        <f t="shared" si="4"/>
        <v>0.15</v>
      </c>
    </row>
    <row r="75" spans="1:8" ht="60" x14ac:dyDescent="0.25">
      <c r="A75" s="59" t="s">
        <v>89</v>
      </c>
      <c r="B75" s="62" t="s">
        <v>169</v>
      </c>
      <c r="C75" s="62" t="s">
        <v>124</v>
      </c>
      <c r="D75" s="39" t="s">
        <v>133</v>
      </c>
      <c r="E75" s="78" t="s">
        <v>191</v>
      </c>
      <c r="F75">
        <v>0.5</v>
      </c>
      <c r="G75">
        <f t="shared" si="3"/>
        <v>0.6</v>
      </c>
      <c r="H75">
        <f t="shared" si="4"/>
        <v>0.3</v>
      </c>
    </row>
    <row r="76" spans="1:8" ht="30" x14ac:dyDescent="0.25">
      <c r="A76" s="61" t="s">
        <v>89</v>
      </c>
      <c r="B76" s="29" t="s">
        <v>168</v>
      </c>
      <c r="C76" s="33" t="s">
        <v>125</v>
      </c>
      <c r="D76" s="41" t="s">
        <v>133</v>
      </c>
      <c r="E76" s="78" t="s">
        <v>191</v>
      </c>
      <c r="F76">
        <f>0.5/4</f>
        <v>0.125</v>
      </c>
      <c r="G76">
        <f t="shared" si="3"/>
        <v>0.6</v>
      </c>
      <c r="H76">
        <f t="shared" si="4"/>
        <v>7.4999999999999997E-2</v>
      </c>
    </row>
    <row r="77" spans="1:8" ht="30" x14ac:dyDescent="0.25">
      <c r="A77" s="61" t="s">
        <v>89</v>
      </c>
      <c r="B77" s="29" t="s">
        <v>170</v>
      </c>
      <c r="C77" s="33" t="s">
        <v>125</v>
      </c>
      <c r="D77" s="41" t="s">
        <v>133</v>
      </c>
      <c r="E77" s="78" t="s">
        <v>191</v>
      </c>
      <c r="F77">
        <f>0.5/4</f>
        <v>0.125</v>
      </c>
      <c r="G77">
        <f t="shared" si="3"/>
        <v>0.6</v>
      </c>
      <c r="H77">
        <f t="shared" si="4"/>
        <v>7.4999999999999997E-2</v>
      </c>
    </row>
    <row r="78" spans="1:8" ht="15.75" thickBot="1" x14ac:dyDescent="0.3">
      <c r="A78" s="60" t="s">
        <v>89</v>
      </c>
      <c r="B78" s="50" t="s">
        <v>171</v>
      </c>
      <c r="C78" s="63" t="s">
        <v>125</v>
      </c>
      <c r="D78" s="20" t="s">
        <v>133</v>
      </c>
      <c r="E78" s="78" t="s">
        <v>191</v>
      </c>
      <c r="F78">
        <f>0.5/4</f>
        <v>0.125</v>
      </c>
      <c r="G78">
        <f t="shared" si="3"/>
        <v>0.6</v>
      </c>
      <c r="H78">
        <f t="shared" si="4"/>
        <v>7.4999999999999997E-2</v>
      </c>
    </row>
    <row r="79" spans="1:8" ht="45" x14ac:dyDescent="0.25">
      <c r="A79" s="64" t="s">
        <v>89</v>
      </c>
      <c r="B79" s="35" t="s">
        <v>172</v>
      </c>
      <c r="C79" s="36" t="s">
        <v>124</v>
      </c>
      <c r="D79" s="65" t="s">
        <v>133</v>
      </c>
      <c r="E79" s="78" t="s">
        <v>191</v>
      </c>
      <c r="G79">
        <f t="shared" si="3"/>
        <v>0.6</v>
      </c>
      <c r="H79">
        <f t="shared" si="4"/>
        <v>0</v>
      </c>
    </row>
    <row r="80" spans="1:8" ht="30.75" thickBot="1" x14ac:dyDescent="0.3">
      <c r="A80" s="60" t="s">
        <v>89</v>
      </c>
      <c r="B80" s="45" t="s">
        <v>173</v>
      </c>
      <c r="C80" s="63" t="s">
        <v>125</v>
      </c>
      <c r="D80" s="20" t="s">
        <v>133</v>
      </c>
      <c r="E80" s="78" t="s">
        <v>191</v>
      </c>
      <c r="F80">
        <f>0.5/4</f>
        <v>0.125</v>
      </c>
      <c r="G80">
        <f t="shared" si="3"/>
        <v>0.6</v>
      </c>
      <c r="H80">
        <f t="shared" si="4"/>
        <v>7.4999999999999997E-2</v>
      </c>
    </row>
    <row r="81" spans="1:8" ht="45" x14ac:dyDescent="0.25">
      <c r="A81" s="37" t="s">
        <v>96</v>
      </c>
      <c r="B81" s="38" t="s">
        <v>97</v>
      </c>
      <c r="C81" s="38" t="s">
        <v>124</v>
      </c>
      <c r="D81" s="39" t="s">
        <v>133</v>
      </c>
      <c r="E81" s="78" t="s">
        <v>191</v>
      </c>
      <c r="F81">
        <v>0.5</v>
      </c>
      <c r="G81">
        <f t="shared" si="3"/>
        <v>0.6</v>
      </c>
      <c r="H81">
        <f t="shared" si="4"/>
        <v>0.3</v>
      </c>
    </row>
    <row r="82" spans="1:8" ht="30" x14ac:dyDescent="0.25">
      <c r="A82" s="40" t="s">
        <v>96</v>
      </c>
      <c r="B82" s="28" t="s">
        <v>174</v>
      </c>
      <c r="C82" s="28" t="s">
        <v>125</v>
      </c>
      <c r="D82" s="41" t="s">
        <v>133</v>
      </c>
      <c r="E82" s="78" t="s">
        <v>191</v>
      </c>
      <c r="F82">
        <f>0.5/3</f>
        <v>0.16666666666666666</v>
      </c>
      <c r="G82">
        <f t="shared" si="3"/>
        <v>0.6</v>
      </c>
      <c r="H82">
        <f t="shared" si="4"/>
        <v>9.9999999999999992E-2</v>
      </c>
    </row>
    <row r="83" spans="1:8" ht="30" x14ac:dyDescent="0.25">
      <c r="A83" s="40" t="s">
        <v>96</v>
      </c>
      <c r="B83" s="28" t="s">
        <v>98</v>
      </c>
      <c r="C83" s="28" t="s">
        <v>125</v>
      </c>
      <c r="D83" s="41" t="s">
        <v>133</v>
      </c>
      <c r="E83" s="78" t="s">
        <v>191</v>
      </c>
      <c r="F83">
        <f t="shared" ref="F83:F84" si="5">0.5/3</f>
        <v>0.16666666666666666</v>
      </c>
      <c r="G83">
        <f t="shared" si="3"/>
        <v>0.6</v>
      </c>
      <c r="H83">
        <f t="shared" si="4"/>
        <v>9.9999999999999992E-2</v>
      </c>
    </row>
    <row r="84" spans="1:8" ht="30.75" thickBot="1" x14ac:dyDescent="0.3">
      <c r="A84" s="44" t="s">
        <v>96</v>
      </c>
      <c r="B84" s="45" t="s">
        <v>175</v>
      </c>
      <c r="C84" s="45" t="s">
        <v>125</v>
      </c>
      <c r="D84" s="20" t="s">
        <v>133</v>
      </c>
      <c r="E84" s="78" t="s">
        <v>191</v>
      </c>
      <c r="F84">
        <f t="shared" si="5"/>
        <v>0.16666666666666666</v>
      </c>
      <c r="G84">
        <f t="shared" si="3"/>
        <v>0.6</v>
      </c>
      <c r="H84">
        <f t="shared" si="4"/>
        <v>9.9999999999999992E-2</v>
      </c>
    </row>
    <row r="85" spans="1:8" ht="60" x14ac:dyDescent="0.25">
      <c r="A85" s="37" t="s">
        <v>96</v>
      </c>
      <c r="B85" s="62" t="s">
        <v>177</v>
      </c>
      <c r="C85" s="62" t="s">
        <v>124</v>
      </c>
      <c r="D85" s="39" t="s">
        <v>133</v>
      </c>
      <c r="E85" s="78" t="s">
        <v>191</v>
      </c>
      <c r="F85">
        <v>0.5</v>
      </c>
      <c r="G85">
        <f t="shared" si="3"/>
        <v>0.6</v>
      </c>
      <c r="H85">
        <f t="shared" si="4"/>
        <v>0.3</v>
      </c>
    </row>
    <row r="86" spans="1:8" ht="30" x14ac:dyDescent="0.25">
      <c r="A86" s="40" t="s">
        <v>96</v>
      </c>
      <c r="B86" s="33" t="s">
        <v>176</v>
      </c>
      <c r="C86" s="33" t="s">
        <v>125</v>
      </c>
      <c r="D86" s="41" t="s">
        <v>133</v>
      </c>
      <c r="E86" s="78" t="s">
        <v>191</v>
      </c>
      <c r="F86">
        <f>0.5/5</f>
        <v>0.1</v>
      </c>
      <c r="G86">
        <f t="shared" si="3"/>
        <v>0.6</v>
      </c>
      <c r="H86">
        <f t="shared" si="4"/>
        <v>0.06</v>
      </c>
    </row>
    <row r="87" spans="1:8" ht="45" x14ac:dyDescent="0.25">
      <c r="A87" s="66" t="s">
        <v>96</v>
      </c>
      <c r="B87" s="28" t="s">
        <v>127</v>
      </c>
      <c r="C87" s="33" t="s">
        <v>125</v>
      </c>
      <c r="D87" s="41" t="s">
        <v>133</v>
      </c>
      <c r="E87" s="78" t="s">
        <v>191</v>
      </c>
      <c r="F87">
        <f t="shared" ref="F87:F90" si="6">0.5/5</f>
        <v>0.1</v>
      </c>
      <c r="G87">
        <f t="shared" si="3"/>
        <v>0.6</v>
      </c>
      <c r="H87">
        <f t="shared" si="4"/>
        <v>0.06</v>
      </c>
    </row>
    <row r="88" spans="1:8" ht="45" x14ac:dyDescent="0.25">
      <c r="A88" s="66" t="s">
        <v>96</v>
      </c>
      <c r="B88" s="28" t="s">
        <v>126</v>
      </c>
      <c r="C88" s="28" t="s">
        <v>125</v>
      </c>
      <c r="D88" s="41" t="s">
        <v>133</v>
      </c>
      <c r="E88" s="78" t="s">
        <v>191</v>
      </c>
      <c r="F88">
        <f t="shared" si="6"/>
        <v>0.1</v>
      </c>
      <c r="G88">
        <f t="shared" si="3"/>
        <v>0.6</v>
      </c>
      <c r="H88">
        <f t="shared" si="4"/>
        <v>0.06</v>
      </c>
    </row>
    <row r="89" spans="1:8" ht="45" x14ac:dyDescent="0.25">
      <c r="A89" s="40" t="s">
        <v>96</v>
      </c>
      <c r="B89" s="28" t="s">
        <v>99</v>
      </c>
      <c r="C89" s="28" t="s">
        <v>125</v>
      </c>
      <c r="D89" s="41" t="s">
        <v>133</v>
      </c>
      <c r="E89" s="78" t="s">
        <v>191</v>
      </c>
      <c r="F89">
        <f t="shared" si="6"/>
        <v>0.1</v>
      </c>
      <c r="G89">
        <f t="shared" si="3"/>
        <v>0.6</v>
      </c>
      <c r="H89">
        <f t="shared" si="4"/>
        <v>0.06</v>
      </c>
    </row>
    <row r="90" spans="1:8" ht="45" x14ac:dyDescent="0.25">
      <c r="A90" s="66" t="s">
        <v>96</v>
      </c>
      <c r="B90" s="28" t="s">
        <v>101</v>
      </c>
      <c r="C90" s="28" t="s">
        <v>125</v>
      </c>
      <c r="D90" s="41" t="s">
        <v>133</v>
      </c>
      <c r="E90" s="78" t="s">
        <v>191</v>
      </c>
      <c r="F90">
        <f t="shared" si="6"/>
        <v>0.1</v>
      </c>
      <c r="G90">
        <f t="shared" si="3"/>
        <v>0.6</v>
      </c>
      <c r="H90">
        <f t="shared" si="4"/>
        <v>0.06</v>
      </c>
    </row>
    <row r="91" spans="1:8" ht="30.75" thickBot="1" x14ac:dyDescent="0.3">
      <c r="A91" s="55" t="s">
        <v>96</v>
      </c>
      <c r="B91" s="57" t="s">
        <v>100</v>
      </c>
      <c r="C91" s="57" t="s">
        <v>124</v>
      </c>
      <c r="D91" s="67" t="s">
        <v>133</v>
      </c>
      <c r="E91" s="78" t="s">
        <v>191</v>
      </c>
      <c r="G91">
        <f t="shared" si="3"/>
        <v>0.6</v>
      </c>
      <c r="H91">
        <f t="shared" si="4"/>
        <v>0</v>
      </c>
    </row>
    <row r="92" spans="1:8" ht="75" x14ac:dyDescent="0.25">
      <c r="A92" s="68" t="s">
        <v>102</v>
      </c>
      <c r="B92" s="38" t="s">
        <v>103</v>
      </c>
      <c r="C92" s="38" t="s">
        <v>124</v>
      </c>
      <c r="D92" s="39" t="s">
        <v>133</v>
      </c>
      <c r="E92" s="78" t="s">
        <v>191</v>
      </c>
      <c r="F92">
        <v>0.5</v>
      </c>
      <c r="G92">
        <f t="shared" si="3"/>
        <v>0.6</v>
      </c>
      <c r="H92">
        <f t="shared" si="4"/>
        <v>0.3</v>
      </c>
    </row>
    <row r="93" spans="1:8" ht="45" x14ac:dyDescent="0.25">
      <c r="A93" s="69" t="s">
        <v>102</v>
      </c>
      <c r="B93" s="28" t="s">
        <v>178</v>
      </c>
      <c r="C93" s="28" t="s">
        <v>125</v>
      </c>
      <c r="D93" s="41" t="s">
        <v>133</v>
      </c>
      <c r="E93" s="78" t="s">
        <v>191</v>
      </c>
      <c r="F93">
        <f>0.5/3</f>
        <v>0.16666666666666666</v>
      </c>
      <c r="G93">
        <f t="shared" si="3"/>
        <v>0.6</v>
      </c>
      <c r="H93">
        <f t="shared" si="4"/>
        <v>9.9999999999999992E-2</v>
      </c>
    </row>
    <row r="94" spans="1:8" ht="30" x14ac:dyDescent="0.25">
      <c r="A94" s="69" t="s">
        <v>102</v>
      </c>
      <c r="B94" s="28" t="s">
        <v>179</v>
      </c>
      <c r="C94" s="28" t="s">
        <v>125</v>
      </c>
      <c r="D94" s="41" t="s">
        <v>133</v>
      </c>
      <c r="E94" s="78" t="s">
        <v>191</v>
      </c>
      <c r="F94">
        <f t="shared" ref="F94:F95" si="7">0.5/3</f>
        <v>0.16666666666666666</v>
      </c>
      <c r="G94">
        <f t="shared" si="3"/>
        <v>0.6</v>
      </c>
      <c r="H94">
        <f t="shared" si="4"/>
        <v>9.9999999999999992E-2</v>
      </c>
    </row>
    <row r="95" spans="1:8" ht="30.75" thickBot="1" x14ac:dyDescent="0.3">
      <c r="A95" s="70" t="s">
        <v>102</v>
      </c>
      <c r="B95" s="45" t="s">
        <v>105</v>
      </c>
      <c r="C95" s="45" t="s">
        <v>125</v>
      </c>
      <c r="D95" s="20" t="s">
        <v>133</v>
      </c>
      <c r="E95" s="78" t="s">
        <v>191</v>
      </c>
      <c r="F95">
        <f t="shared" si="7"/>
        <v>0.16666666666666666</v>
      </c>
      <c r="G95">
        <f t="shared" si="3"/>
        <v>0.6</v>
      </c>
      <c r="H95">
        <f t="shared" si="4"/>
        <v>9.9999999999999992E-2</v>
      </c>
    </row>
    <row r="96" spans="1:8" ht="45" x14ac:dyDescent="0.25">
      <c r="A96" s="68" t="s">
        <v>102</v>
      </c>
      <c r="B96" s="38" t="s">
        <v>104</v>
      </c>
      <c r="C96" s="38" t="s">
        <v>124</v>
      </c>
      <c r="D96" s="39" t="s">
        <v>133</v>
      </c>
      <c r="E96" s="78" t="s">
        <v>191</v>
      </c>
      <c r="F96">
        <v>0.5</v>
      </c>
      <c r="G96">
        <f t="shared" si="3"/>
        <v>0.6</v>
      </c>
      <c r="H96">
        <f t="shared" si="4"/>
        <v>0.3</v>
      </c>
    </row>
    <row r="97" spans="1:8" ht="45" x14ac:dyDescent="0.25">
      <c r="A97" s="69" t="s">
        <v>102</v>
      </c>
      <c r="B97" s="28" t="s">
        <v>180</v>
      </c>
      <c r="C97" s="28" t="s">
        <v>125</v>
      </c>
      <c r="D97" s="41" t="s">
        <v>133</v>
      </c>
      <c r="E97" s="78" t="s">
        <v>191</v>
      </c>
      <c r="F97">
        <v>0.5</v>
      </c>
      <c r="G97">
        <f t="shared" si="3"/>
        <v>0.6</v>
      </c>
      <c r="H97">
        <f t="shared" si="4"/>
        <v>0.3</v>
      </c>
    </row>
    <row r="98" spans="1:8" ht="15.75" thickBot="1" x14ac:dyDescent="0.3">
      <c r="A98" s="71" t="s">
        <v>102</v>
      </c>
      <c r="B98" s="72"/>
      <c r="C98" s="72"/>
      <c r="D98" s="73"/>
      <c r="E98" s="78" t="s">
        <v>191</v>
      </c>
      <c r="G98">
        <f t="shared" si="3"/>
        <v>0.6</v>
      </c>
      <c r="H98">
        <f t="shared" si="4"/>
        <v>0</v>
      </c>
    </row>
    <row r="99" spans="1:8" ht="30" x14ac:dyDescent="0.25">
      <c r="A99" s="68" t="s">
        <v>102</v>
      </c>
      <c r="B99" s="38" t="s">
        <v>106</v>
      </c>
      <c r="C99" s="38" t="s">
        <v>124</v>
      </c>
      <c r="D99" s="39" t="s">
        <v>133</v>
      </c>
      <c r="E99" s="78" t="s">
        <v>191</v>
      </c>
      <c r="F99">
        <v>0.5</v>
      </c>
      <c r="G99">
        <f t="shared" si="3"/>
        <v>0.6</v>
      </c>
      <c r="H99">
        <f t="shared" si="4"/>
        <v>0.3</v>
      </c>
    </row>
    <row r="100" spans="1:8" ht="30" x14ac:dyDescent="0.25">
      <c r="A100" s="69" t="s">
        <v>102</v>
      </c>
      <c r="B100" s="28" t="s">
        <v>181</v>
      </c>
      <c r="C100" s="28" t="s">
        <v>125</v>
      </c>
      <c r="D100" s="41" t="s">
        <v>133</v>
      </c>
      <c r="E100" s="78" t="s">
        <v>191</v>
      </c>
      <c r="F100">
        <f>0.5/2</f>
        <v>0.25</v>
      </c>
      <c r="G100">
        <f t="shared" si="3"/>
        <v>0.6</v>
      </c>
      <c r="H100">
        <f t="shared" si="4"/>
        <v>0.15</v>
      </c>
    </row>
    <row r="101" spans="1:8" ht="30" x14ac:dyDescent="0.25">
      <c r="A101" s="69" t="s">
        <v>102</v>
      </c>
      <c r="B101" s="28" t="s">
        <v>182</v>
      </c>
      <c r="C101" s="28" t="s">
        <v>125</v>
      </c>
      <c r="D101" s="41" t="s">
        <v>133</v>
      </c>
      <c r="E101" s="78" t="s">
        <v>191</v>
      </c>
      <c r="F101">
        <f>0.5/2</f>
        <v>0.25</v>
      </c>
      <c r="G101">
        <f t="shared" si="3"/>
        <v>0.6</v>
      </c>
      <c r="H101">
        <f t="shared" si="4"/>
        <v>0.15</v>
      </c>
    </row>
    <row r="102" spans="1:8" ht="45.75" thickBot="1" x14ac:dyDescent="0.3">
      <c r="A102" s="74" t="s">
        <v>102</v>
      </c>
      <c r="B102" s="75" t="s">
        <v>109</v>
      </c>
      <c r="C102" s="75" t="s">
        <v>124</v>
      </c>
      <c r="D102" s="67"/>
      <c r="E102" s="78" t="s">
        <v>189</v>
      </c>
      <c r="G102">
        <f t="shared" si="3"/>
        <v>1</v>
      </c>
      <c r="H102">
        <f t="shared" si="4"/>
        <v>0</v>
      </c>
    </row>
    <row r="103" spans="1:8" ht="45" x14ac:dyDescent="0.25">
      <c r="A103" s="68" t="s">
        <v>102</v>
      </c>
      <c r="B103" s="38" t="s">
        <v>107</v>
      </c>
      <c r="C103" s="38" t="s">
        <v>124</v>
      </c>
      <c r="D103" s="39" t="s">
        <v>133</v>
      </c>
      <c r="E103" s="78" t="s">
        <v>189</v>
      </c>
      <c r="F103">
        <v>0.5</v>
      </c>
      <c r="G103">
        <f t="shared" si="3"/>
        <v>1</v>
      </c>
      <c r="H103">
        <f t="shared" si="4"/>
        <v>0.5</v>
      </c>
    </row>
    <row r="104" spans="1:8" ht="60" x14ac:dyDescent="0.25">
      <c r="A104" s="76" t="s">
        <v>102</v>
      </c>
      <c r="B104" s="28" t="s">
        <v>111</v>
      </c>
      <c r="C104" s="28" t="s">
        <v>125</v>
      </c>
      <c r="D104" s="41" t="s">
        <v>133</v>
      </c>
      <c r="E104" s="78" t="s">
        <v>189</v>
      </c>
      <c r="F104">
        <v>0.1</v>
      </c>
      <c r="G104">
        <f t="shared" si="3"/>
        <v>1</v>
      </c>
      <c r="H104">
        <f t="shared" si="4"/>
        <v>0.1</v>
      </c>
    </row>
    <row r="105" spans="1:8" ht="45" x14ac:dyDescent="0.25">
      <c r="A105" s="76" t="s">
        <v>102</v>
      </c>
      <c r="B105" s="28" t="s">
        <v>112</v>
      </c>
      <c r="C105" s="28" t="s">
        <v>125</v>
      </c>
      <c r="D105" s="41" t="s">
        <v>133</v>
      </c>
      <c r="E105" s="78" t="s">
        <v>189</v>
      </c>
      <c r="F105">
        <v>0.1</v>
      </c>
      <c r="G105">
        <f t="shared" si="3"/>
        <v>1</v>
      </c>
      <c r="H105">
        <f t="shared" si="4"/>
        <v>0.1</v>
      </c>
    </row>
    <row r="106" spans="1:8" ht="45" x14ac:dyDescent="0.25">
      <c r="A106" s="76" t="s">
        <v>102</v>
      </c>
      <c r="B106" s="28" t="s">
        <v>113</v>
      </c>
      <c r="C106" s="28" t="s">
        <v>125</v>
      </c>
      <c r="D106" s="41" t="s">
        <v>133</v>
      </c>
      <c r="E106" s="78" t="s">
        <v>189</v>
      </c>
      <c r="F106">
        <v>0.1</v>
      </c>
      <c r="G106">
        <f t="shared" si="3"/>
        <v>1</v>
      </c>
      <c r="H106">
        <f t="shared" si="4"/>
        <v>0.1</v>
      </c>
    </row>
    <row r="107" spans="1:8" ht="45" x14ac:dyDescent="0.25">
      <c r="A107" s="76" t="s">
        <v>102</v>
      </c>
      <c r="B107" s="28" t="s">
        <v>114</v>
      </c>
      <c r="C107" s="28" t="s">
        <v>125</v>
      </c>
      <c r="D107" s="41" t="s">
        <v>133</v>
      </c>
      <c r="E107" s="78" t="s">
        <v>189</v>
      </c>
      <c r="F107">
        <v>0.1</v>
      </c>
      <c r="G107">
        <f t="shared" si="3"/>
        <v>1</v>
      </c>
      <c r="H107">
        <f t="shared" si="4"/>
        <v>0.1</v>
      </c>
    </row>
    <row r="108" spans="1:8" ht="30.75" thickBot="1" x14ac:dyDescent="0.3">
      <c r="A108" s="71" t="s">
        <v>102</v>
      </c>
      <c r="B108" s="45" t="s">
        <v>108</v>
      </c>
      <c r="C108" s="45" t="s">
        <v>125</v>
      </c>
      <c r="D108" s="20" t="s">
        <v>133</v>
      </c>
      <c r="E108" s="78" t="s">
        <v>191</v>
      </c>
      <c r="F108">
        <v>0.1</v>
      </c>
      <c r="G108">
        <f t="shared" ref="G108:G130" si="8">+IF(E108="SI",1,IF(E108="PARCIALMENTE",0.6,IF(E108="NO",0,0)))</f>
        <v>0.6</v>
      </c>
      <c r="H108">
        <f t="shared" ref="H108:H130" si="9">+F108*G108</f>
        <v>0.06</v>
      </c>
    </row>
    <row r="109" spans="1:8" ht="30.75" thickBot="1" x14ac:dyDescent="0.3">
      <c r="A109" s="21" t="s">
        <v>102</v>
      </c>
      <c r="B109" s="52" t="s">
        <v>110</v>
      </c>
      <c r="C109" s="52" t="s">
        <v>124</v>
      </c>
      <c r="D109" s="54" t="s">
        <v>133</v>
      </c>
      <c r="E109" s="78" t="s">
        <v>191</v>
      </c>
    </row>
    <row r="110" spans="1:8" x14ac:dyDescent="0.25">
      <c r="E110" s="78"/>
    </row>
    <row r="111" spans="1:8" x14ac:dyDescent="0.25">
      <c r="A111" s="23" t="s">
        <v>115</v>
      </c>
      <c r="B111" s="23"/>
      <c r="C111" s="23"/>
      <c r="D111" s="23"/>
      <c r="E111" s="78"/>
      <c r="G111">
        <f t="shared" si="8"/>
        <v>0</v>
      </c>
      <c r="H111">
        <f t="shared" si="9"/>
        <v>0</v>
      </c>
    </row>
    <row r="112" spans="1:8" ht="15.75" thickBot="1" x14ac:dyDescent="0.3">
      <c r="A112" s="26" t="s">
        <v>129</v>
      </c>
      <c r="B112" s="26" t="s">
        <v>130</v>
      </c>
      <c r="C112" s="27" t="s">
        <v>131</v>
      </c>
      <c r="D112" s="27" t="s">
        <v>8</v>
      </c>
      <c r="E112" s="78"/>
      <c r="G112">
        <f t="shared" si="8"/>
        <v>0</v>
      </c>
      <c r="H112">
        <f t="shared" si="9"/>
        <v>0</v>
      </c>
    </row>
    <row r="113" spans="1:8" ht="30" x14ac:dyDescent="0.25">
      <c r="A113" s="37" t="s">
        <v>115</v>
      </c>
      <c r="B113" s="62" t="s">
        <v>56</v>
      </c>
      <c r="C113" s="62" t="s">
        <v>124</v>
      </c>
      <c r="D113" s="39" t="s">
        <v>133</v>
      </c>
      <c r="E113" s="78" t="s">
        <v>191</v>
      </c>
      <c r="F113">
        <v>0.5</v>
      </c>
      <c r="G113">
        <f t="shared" si="8"/>
        <v>0.6</v>
      </c>
      <c r="H113">
        <f t="shared" si="9"/>
        <v>0.3</v>
      </c>
    </row>
    <row r="114" spans="1:8" ht="45" x14ac:dyDescent="0.25">
      <c r="A114" s="66" t="s">
        <v>115</v>
      </c>
      <c r="B114" s="28" t="s">
        <v>116</v>
      </c>
      <c r="C114" s="28" t="s">
        <v>125</v>
      </c>
      <c r="D114" s="41" t="s">
        <v>133</v>
      </c>
      <c r="E114" s="78" t="s">
        <v>191</v>
      </c>
      <c r="F114">
        <f>0.5/2</f>
        <v>0.25</v>
      </c>
      <c r="G114">
        <f t="shared" si="8"/>
        <v>0.6</v>
      </c>
      <c r="H114">
        <f t="shared" si="9"/>
        <v>0.15</v>
      </c>
    </row>
    <row r="115" spans="1:8" ht="30.75" thickBot="1" x14ac:dyDescent="0.3">
      <c r="A115" s="77" t="s">
        <v>115</v>
      </c>
      <c r="B115" s="45" t="s">
        <v>128</v>
      </c>
      <c r="C115" s="45" t="s">
        <v>125</v>
      </c>
      <c r="D115" s="20" t="s">
        <v>133</v>
      </c>
      <c r="E115" s="78" t="s">
        <v>191</v>
      </c>
      <c r="F115">
        <f>0.5/2</f>
        <v>0.25</v>
      </c>
      <c r="G115">
        <f t="shared" si="8"/>
        <v>0.6</v>
      </c>
      <c r="H115">
        <f t="shared" si="9"/>
        <v>0.15</v>
      </c>
    </row>
    <row r="116" spans="1:8" x14ac:dyDescent="0.25">
      <c r="E116" s="78"/>
    </row>
    <row r="117" spans="1:8" x14ac:dyDescent="0.25">
      <c r="A117" s="23" t="s">
        <v>117</v>
      </c>
      <c r="B117" s="23"/>
      <c r="C117" s="23"/>
      <c r="D117" s="23"/>
      <c r="E117" s="78"/>
    </row>
    <row r="118" spans="1:8" ht="15.75" thickBot="1" x14ac:dyDescent="0.3">
      <c r="A118" s="26" t="s">
        <v>129</v>
      </c>
      <c r="B118" s="26" t="s">
        <v>130</v>
      </c>
      <c r="C118" s="27" t="s">
        <v>131</v>
      </c>
      <c r="D118" s="27" t="s">
        <v>8</v>
      </c>
      <c r="E118" s="78"/>
    </row>
    <row r="119" spans="1:8" ht="30" x14ac:dyDescent="0.25">
      <c r="A119" s="37" t="s">
        <v>117</v>
      </c>
      <c r="B119" s="38" t="s">
        <v>188</v>
      </c>
      <c r="C119" s="38" t="s">
        <v>124</v>
      </c>
      <c r="D119" s="39" t="s">
        <v>133</v>
      </c>
      <c r="E119" s="78" t="s">
        <v>191</v>
      </c>
      <c r="F119">
        <v>0.5</v>
      </c>
      <c r="G119">
        <f t="shared" si="8"/>
        <v>0.6</v>
      </c>
      <c r="H119">
        <f t="shared" si="9"/>
        <v>0.3</v>
      </c>
    </row>
    <row r="120" spans="1:8" ht="30.75" thickBot="1" x14ac:dyDescent="0.3">
      <c r="A120" s="44" t="s">
        <v>117</v>
      </c>
      <c r="B120" s="45" t="s">
        <v>187</v>
      </c>
      <c r="C120" s="63" t="s">
        <v>125</v>
      </c>
      <c r="D120" s="20" t="s">
        <v>133</v>
      </c>
      <c r="E120" s="78" t="s">
        <v>191</v>
      </c>
      <c r="F120">
        <v>0.5</v>
      </c>
      <c r="G120">
        <f t="shared" si="8"/>
        <v>0.6</v>
      </c>
      <c r="H120">
        <f t="shared" si="9"/>
        <v>0.3</v>
      </c>
    </row>
    <row r="121" spans="1:8" ht="45" x14ac:dyDescent="0.25">
      <c r="A121" s="37" t="s">
        <v>117</v>
      </c>
      <c r="B121" s="38" t="s">
        <v>119</v>
      </c>
      <c r="C121" s="38" t="s">
        <v>124</v>
      </c>
      <c r="D121" s="39" t="s">
        <v>133</v>
      </c>
      <c r="E121" s="78" t="s">
        <v>191</v>
      </c>
      <c r="F121">
        <v>0.5</v>
      </c>
      <c r="G121">
        <f t="shared" si="8"/>
        <v>0.6</v>
      </c>
      <c r="H121">
        <f t="shared" si="9"/>
        <v>0.3</v>
      </c>
    </row>
    <row r="122" spans="1:8" ht="45" x14ac:dyDescent="0.25">
      <c r="A122" s="40" t="s">
        <v>117</v>
      </c>
      <c r="B122" s="33" t="s">
        <v>186</v>
      </c>
      <c r="C122" s="33" t="s">
        <v>125</v>
      </c>
      <c r="D122" s="41" t="s">
        <v>133</v>
      </c>
      <c r="E122" s="78" t="s">
        <v>191</v>
      </c>
      <c r="F122">
        <f>0.5/4</f>
        <v>0.125</v>
      </c>
      <c r="G122">
        <f t="shared" si="8"/>
        <v>0.6</v>
      </c>
      <c r="H122">
        <f t="shared" si="9"/>
        <v>7.4999999999999997E-2</v>
      </c>
    </row>
    <row r="123" spans="1:8" ht="30" x14ac:dyDescent="0.25">
      <c r="A123" s="40" t="s">
        <v>117</v>
      </c>
      <c r="B123" s="28" t="s">
        <v>121</v>
      </c>
      <c r="C123" s="28" t="s">
        <v>125</v>
      </c>
      <c r="D123" s="41" t="s">
        <v>133</v>
      </c>
      <c r="E123" s="78" t="s">
        <v>191</v>
      </c>
      <c r="F123">
        <f t="shared" ref="F123:F125" si="10">0.5/4</f>
        <v>0.125</v>
      </c>
      <c r="G123">
        <f t="shared" si="8"/>
        <v>0.6</v>
      </c>
      <c r="H123">
        <f t="shared" si="9"/>
        <v>7.4999999999999997E-2</v>
      </c>
    </row>
    <row r="124" spans="1:8" ht="30" x14ac:dyDescent="0.25">
      <c r="A124" s="40" t="s">
        <v>117</v>
      </c>
      <c r="B124" s="28" t="s">
        <v>120</v>
      </c>
      <c r="C124" s="28" t="s">
        <v>125</v>
      </c>
      <c r="D124" s="41" t="s">
        <v>133</v>
      </c>
      <c r="E124" s="78" t="s">
        <v>191</v>
      </c>
      <c r="F124">
        <f t="shared" si="10"/>
        <v>0.125</v>
      </c>
      <c r="G124">
        <f t="shared" si="8"/>
        <v>0.6</v>
      </c>
      <c r="H124">
        <f t="shared" si="9"/>
        <v>7.4999999999999997E-2</v>
      </c>
    </row>
    <row r="125" spans="1:8" ht="60.75" thickBot="1" x14ac:dyDescent="0.3">
      <c r="A125" s="44" t="s">
        <v>117</v>
      </c>
      <c r="B125" s="45" t="s">
        <v>118</v>
      </c>
      <c r="C125" s="45" t="s">
        <v>125</v>
      </c>
      <c r="D125" s="20" t="s">
        <v>133</v>
      </c>
      <c r="E125" s="78" t="s">
        <v>191</v>
      </c>
      <c r="F125">
        <f t="shared" si="10"/>
        <v>0.125</v>
      </c>
      <c r="G125">
        <f t="shared" si="8"/>
        <v>0.6</v>
      </c>
      <c r="H125">
        <f t="shared" si="9"/>
        <v>7.4999999999999997E-2</v>
      </c>
    </row>
    <row r="126" spans="1:8" ht="75" x14ac:dyDescent="0.25">
      <c r="A126" s="37" t="s">
        <v>117</v>
      </c>
      <c r="B126" s="38" t="s">
        <v>123</v>
      </c>
      <c r="C126" s="38" t="s">
        <v>124</v>
      </c>
      <c r="D126" s="39" t="s">
        <v>133</v>
      </c>
      <c r="E126" s="78" t="s">
        <v>191</v>
      </c>
      <c r="F126">
        <v>0.5</v>
      </c>
      <c r="G126">
        <f t="shared" si="8"/>
        <v>0.6</v>
      </c>
      <c r="H126">
        <f t="shared" si="9"/>
        <v>0.3</v>
      </c>
    </row>
    <row r="127" spans="1:8" ht="60.75" thickBot="1" x14ac:dyDescent="0.3">
      <c r="A127" s="44" t="s">
        <v>117</v>
      </c>
      <c r="B127" s="45" t="s">
        <v>122</v>
      </c>
      <c r="C127" s="45" t="s">
        <v>125</v>
      </c>
      <c r="D127" s="20" t="s">
        <v>133</v>
      </c>
      <c r="E127" s="78" t="s">
        <v>191</v>
      </c>
      <c r="F127">
        <v>0.5</v>
      </c>
      <c r="G127">
        <f t="shared" si="8"/>
        <v>0.6</v>
      </c>
      <c r="H127">
        <f t="shared" si="9"/>
        <v>0.3</v>
      </c>
    </row>
    <row r="128" spans="1:8" ht="60" x14ac:dyDescent="0.25">
      <c r="A128" s="37" t="s">
        <v>117</v>
      </c>
      <c r="B128" s="38" t="s">
        <v>183</v>
      </c>
      <c r="C128" s="38" t="s">
        <v>124</v>
      </c>
      <c r="D128" s="39" t="s">
        <v>133</v>
      </c>
      <c r="E128" s="78" t="s">
        <v>191</v>
      </c>
      <c r="F128">
        <v>0.5</v>
      </c>
      <c r="G128">
        <f t="shared" si="8"/>
        <v>0.6</v>
      </c>
      <c r="H128">
        <f t="shared" si="9"/>
        <v>0.3</v>
      </c>
    </row>
    <row r="129" spans="1:8" ht="30" x14ac:dyDescent="0.25">
      <c r="A129" s="40" t="s">
        <v>117</v>
      </c>
      <c r="B129" s="28" t="s">
        <v>185</v>
      </c>
      <c r="C129" s="28" t="s">
        <v>125</v>
      </c>
      <c r="D129" s="41" t="s">
        <v>133</v>
      </c>
      <c r="E129" s="78" t="s">
        <v>191</v>
      </c>
      <c r="F129">
        <f>0.5/2</f>
        <v>0.25</v>
      </c>
      <c r="G129">
        <f t="shared" si="8"/>
        <v>0.6</v>
      </c>
      <c r="H129">
        <f t="shared" si="9"/>
        <v>0.15</v>
      </c>
    </row>
    <row r="130" spans="1:8" ht="30.75" thickBot="1" x14ac:dyDescent="0.3">
      <c r="A130" s="44" t="s">
        <v>117</v>
      </c>
      <c r="B130" s="45" t="s">
        <v>184</v>
      </c>
      <c r="C130" s="45" t="s">
        <v>125</v>
      </c>
      <c r="D130" s="20" t="s">
        <v>133</v>
      </c>
      <c r="E130" s="78" t="s">
        <v>191</v>
      </c>
      <c r="F130">
        <f>0.5/2</f>
        <v>0.25</v>
      </c>
      <c r="G130">
        <f t="shared" si="8"/>
        <v>0.6</v>
      </c>
      <c r="H130">
        <f t="shared" si="9"/>
        <v>0.15</v>
      </c>
    </row>
    <row r="131" spans="1:8" x14ac:dyDescent="0.25">
      <c r="H131">
        <f>SUM(H4:H130)</f>
        <v>21.760000000000019</v>
      </c>
    </row>
    <row r="134" spans="1:8" ht="23.25" x14ac:dyDescent="0.35">
      <c r="B134" s="80" t="s">
        <v>193</v>
      </c>
      <c r="C134" s="80">
        <v>5</v>
      </c>
    </row>
    <row r="135" spans="1:8" ht="23.25" x14ac:dyDescent="0.35">
      <c r="B135" s="80" t="s">
        <v>194</v>
      </c>
      <c r="C135" s="80">
        <v>33</v>
      </c>
    </row>
    <row r="136" spans="1:8" ht="23.25" x14ac:dyDescent="0.35">
      <c r="B136" s="80" t="s">
        <v>195</v>
      </c>
      <c r="C136" s="80">
        <f>+H131</f>
        <v>21.760000000000019</v>
      </c>
    </row>
    <row r="137" spans="1:8" ht="23.25" x14ac:dyDescent="0.35">
      <c r="B137" s="80" t="s">
        <v>196</v>
      </c>
      <c r="C137" s="80">
        <f>+C136/C135</f>
        <v>0.65939393939393998</v>
      </c>
    </row>
    <row r="138" spans="1:8" ht="23.25" x14ac:dyDescent="0.35">
      <c r="B138" s="81" t="s">
        <v>197</v>
      </c>
      <c r="C138" s="81">
        <f>+C134*C137</f>
        <v>3.2969696969697</v>
      </c>
    </row>
  </sheetData>
  <sortState xmlns:xlrd2="http://schemas.microsoft.com/office/spreadsheetml/2017/richdata2" ref="A72:D80">
    <sortCondition descending="1" ref="C72:C80"/>
  </sortState>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Hoja3!$A$1:$A$3</xm:f>
          </x14:formula1>
          <xm:sqref>E4:E130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157"/>
  <sheetViews>
    <sheetView tabSelected="1" view="pageBreakPreview" topLeftCell="A123" zoomScale="85" zoomScaleNormal="85" zoomScaleSheetLayoutView="85" workbookViewId="0">
      <selection activeCell="E126" sqref="E126"/>
    </sheetView>
  </sheetViews>
  <sheetFormatPr baseColWidth="10" defaultColWidth="11.42578125" defaultRowHeight="15.75" x14ac:dyDescent="0.25"/>
  <cols>
    <col min="1" max="1" width="6.7109375" style="110" customWidth="1"/>
    <col min="2" max="2" width="48.5703125" style="111" customWidth="1"/>
    <col min="3" max="3" width="15.5703125" style="100" bestFit="1" customWidth="1"/>
    <col min="4" max="4" width="11.7109375" style="100" customWidth="1"/>
    <col min="5" max="5" width="20.7109375" style="100" customWidth="1"/>
    <col min="6" max="6" width="16.7109375" style="100" customWidth="1"/>
    <col min="7" max="7" width="12.7109375" style="100" customWidth="1"/>
    <col min="8" max="8" width="61.7109375" style="168" customWidth="1"/>
    <col min="9" max="16384" width="11.42578125" style="101"/>
  </cols>
  <sheetData>
    <row r="1" spans="1:8" x14ac:dyDescent="0.25">
      <c r="A1" s="99"/>
      <c r="B1" s="196"/>
      <c r="C1" s="195" t="s">
        <v>352</v>
      </c>
      <c r="D1" s="195"/>
      <c r="E1" s="195"/>
      <c r="F1" s="195"/>
    </row>
    <row r="2" spans="1:8" x14ac:dyDescent="0.25">
      <c r="A2" s="99"/>
      <c r="B2" s="196"/>
      <c r="C2" s="195"/>
      <c r="D2" s="195"/>
      <c r="E2" s="195"/>
      <c r="F2" s="195"/>
      <c r="G2" s="197" t="s">
        <v>353</v>
      </c>
      <c r="H2" s="197"/>
    </row>
    <row r="3" spans="1:8" x14ac:dyDescent="0.25">
      <c r="A3" s="99"/>
      <c r="B3" s="196"/>
      <c r="C3" s="195"/>
      <c r="D3" s="195"/>
      <c r="E3" s="195"/>
      <c r="F3" s="195"/>
      <c r="G3" s="197" t="s">
        <v>358</v>
      </c>
      <c r="H3" s="197"/>
    </row>
    <row r="4" spans="1:8" x14ac:dyDescent="0.25">
      <c r="A4" s="99"/>
      <c r="B4" s="196"/>
      <c r="C4" s="195"/>
      <c r="D4" s="195"/>
      <c r="E4" s="195"/>
      <c r="F4" s="195"/>
      <c r="G4" s="197" t="s">
        <v>361</v>
      </c>
      <c r="H4" s="197"/>
    </row>
    <row r="5" spans="1:8" x14ac:dyDescent="0.25">
      <c r="A5" s="99"/>
      <c r="B5" s="196"/>
      <c r="C5" s="195"/>
      <c r="D5" s="195"/>
      <c r="E5" s="195"/>
      <c r="F5" s="195"/>
      <c r="G5" s="102"/>
    </row>
    <row r="6" spans="1:8" x14ac:dyDescent="0.25">
      <c r="A6" s="99"/>
      <c r="B6" s="103"/>
      <c r="C6" s="104"/>
      <c r="D6" s="104"/>
      <c r="E6" s="104"/>
      <c r="F6" s="104"/>
      <c r="G6" s="102"/>
    </row>
    <row r="7" spans="1:8" x14ac:dyDescent="0.25">
      <c r="A7" s="99"/>
      <c r="B7" s="103"/>
      <c r="C7" s="104"/>
      <c r="D7" s="104"/>
      <c r="E7" s="104"/>
      <c r="F7" s="104"/>
      <c r="G7" s="102"/>
    </row>
    <row r="8" spans="1:8" ht="32.25" customHeight="1" thickBot="1" x14ac:dyDescent="0.3">
      <c r="A8" s="99"/>
      <c r="B8" s="198" t="s">
        <v>363</v>
      </c>
      <c r="C8" s="198"/>
      <c r="D8" s="105"/>
      <c r="E8" s="105"/>
      <c r="F8" s="105"/>
      <c r="G8" s="106"/>
    </row>
    <row r="9" spans="1:8" ht="38.25" customHeight="1" thickBot="1" x14ac:dyDescent="0.3">
      <c r="A9" s="99"/>
      <c r="B9" s="193" t="s">
        <v>354</v>
      </c>
      <c r="C9" s="194"/>
      <c r="D9" s="194"/>
      <c r="E9" s="194"/>
      <c r="F9" s="107" t="s">
        <v>355</v>
      </c>
      <c r="G9" s="172">
        <v>2023</v>
      </c>
    </row>
    <row r="10" spans="1:8" x14ac:dyDescent="0.25">
      <c r="A10" s="99"/>
      <c r="B10" s="108"/>
      <c r="C10" s="104"/>
      <c r="D10" s="104"/>
      <c r="E10" s="104"/>
      <c r="F10" s="104"/>
      <c r="G10" s="102"/>
    </row>
    <row r="11" spans="1:8" x14ac:dyDescent="0.25">
      <c r="B11" s="202" t="s">
        <v>67</v>
      </c>
      <c r="C11" s="202"/>
      <c r="D11" s="121">
        <v>0.3</v>
      </c>
    </row>
    <row r="12" spans="1:8" ht="16.5" thickBot="1" x14ac:dyDescent="0.3">
      <c r="B12" s="202" t="s">
        <v>313</v>
      </c>
      <c r="C12" s="202"/>
      <c r="D12" s="121">
        <v>0.7</v>
      </c>
    </row>
    <row r="13" spans="1:8" x14ac:dyDescent="0.25">
      <c r="A13" s="122"/>
      <c r="B13" s="203" t="s">
        <v>69</v>
      </c>
      <c r="C13" s="204"/>
      <c r="D13" s="205"/>
      <c r="E13" s="123"/>
      <c r="F13" s="123"/>
      <c r="G13" s="123"/>
      <c r="H13" s="169"/>
    </row>
    <row r="14" spans="1:8" ht="16.5" thickBot="1" x14ac:dyDescent="0.3">
      <c r="A14" s="124"/>
      <c r="B14" s="206" t="s">
        <v>70</v>
      </c>
      <c r="C14" s="207"/>
      <c r="D14" s="208"/>
      <c r="E14" s="125"/>
      <c r="F14" s="125"/>
      <c r="G14" s="125"/>
      <c r="H14" s="170"/>
    </row>
    <row r="15" spans="1:8" ht="39.950000000000003" customHeight="1" thickBot="1" x14ac:dyDescent="0.3">
      <c r="A15" s="126"/>
      <c r="B15" s="127" t="s">
        <v>71</v>
      </c>
      <c r="C15" s="127" t="s">
        <v>131</v>
      </c>
      <c r="D15" s="127" t="s">
        <v>345</v>
      </c>
      <c r="E15" s="127" t="s">
        <v>6</v>
      </c>
      <c r="F15" s="127" t="s">
        <v>346</v>
      </c>
      <c r="G15" s="127" t="s">
        <v>347</v>
      </c>
      <c r="H15" s="171" t="s">
        <v>8</v>
      </c>
    </row>
    <row r="16" spans="1:8" ht="129.75" customHeight="1" x14ac:dyDescent="0.25">
      <c r="A16" s="128">
        <v>1</v>
      </c>
      <c r="B16" s="129" t="s">
        <v>265</v>
      </c>
      <c r="C16" s="130" t="s">
        <v>67</v>
      </c>
      <c r="D16" s="131">
        <f>$D$11</f>
        <v>0.3</v>
      </c>
      <c r="E16" s="132" t="s">
        <v>189</v>
      </c>
      <c r="F16" s="133">
        <f>+IF(E16="SI",1,IF(E16="PARCIALMENTE",0.6,IF(E16="NO",0.2,0)))</f>
        <v>1</v>
      </c>
      <c r="G16" s="134">
        <f>D16*F16</f>
        <v>0.3</v>
      </c>
      <c r="H16" s="184" t="s">
        <v>420</v>
      </c>
    </row>
    <row r="17" spans="1:8" ht="96.75" customHeight="1" x14ac:dyDescent="0.25">
      <c r="A17" s="135" t="s">
        <v>28</v>
      </c>
      <c r="B17" s="136" t="s">
        <v>143</v>
      </c>
      <c r="C17" s="137" t="s">
        <v>66</v>
      </c>
      <c r="D17" s="138">
        <f>$D$12/4</f>
        <v>0.17499999999999999</v>
      </c>
      <c r="E17" s="132" t="s">
        <v>189</v>
      </c>
      <c r="F17" s="139">
        <f t="shared" ref="F17:F20" si="0">+IF(E17="SI",1,IF(E17="PARCIALMENTE",0.6,IF(E17="NO",0.2,0)))</f>
        <v>1</v>
      </c>
      <c r="G17" s="140">
        <f t="shared" ref="G17:G20" si="1">D17*F17</f>
        <v>0.17499999999999999</v>
      </c>
      <c r="H17" s="184" t="s">
        <v>421</v>
      </c>
    </row>
    <row r="18" spans="1:8" ht="79.5" customHeight="1" x14ac:dyDescent="0.25">
      <c r="A18" s="135" t="s">
        <v>201</v>
      </c>
      <c r="B18" s="136" t="s">
        <v>266</v>
      </c>
      <c r="C18" s="137" t="s">
        <v>66</v>
      </c>
      <c r="D18" s="138">
        <f t="shared" ref="D18:D20" si="2">$D$12/4</f>
        <v>0.17499999999999999</v>
      </c>
      <c r="E18" s="132" t="s">
        <v>189</v>
      </c>
      <c r="F18" s="139">
        <f t="shared" si="0"/>
        <v>1</v>
      </c>
      <c r="G18" s="140">
        <f t="shared" si="1"/>
        <v>0.17499999999999999</v>
      </c>
      <c r="H18" s="184" t="s">
        <v>422</v>
      </c>
    </row>
    <row r="19" spans="1:8" ht="77.25" customHeight="1" x14ac:dyDescent="0.25">
      <c r="A19" s="135" t="s">
        <v>202</v>
      </c>
      <c r="B19" s="136" t="s">
        <v>267</v>
      </c>
      <c r="C19" s="137" t="s">
        <v>66</v>
      </c>
      <c r="D19" s="138">
        <f t="shared" si="2"/>
        <v>0.17499999999999999</v>
      </c>
      <c r="E19" s="132" t="s">
        <v>189</v>
      </c>
      <c r="F19" s="139">
        <f t="shared" si="0"/>
        <v>1</v>
      </c>
      <c r="G19" s="140">
        <f t="shared" si="1"/>
        <v>0.17499999999999999</v>
      </c>
      <c r="H19" s="174" t="s">
        <v>373</v>
      </c>
    </row>
    <row r="20" spans="1:8" ht="111" customHeight="1" thickBot="1" x14ac:dyDescent="0.3">
      <c r="A20" s="124" t="s">
        <v>203</v>
      </c>
      <c r="B20" s="141" t="s">
        <v>135</v>
      </c>
      <c r="C20" s="137" t="s">
        <v>66</v>
      </c>
      <c r="D20" s="142">
        <f t="shared" si="2"/>
        <v>0.17499999999999999</v>
      </c>
      <c r="E20" s="132" t="s">
        <v>189</v>
      </c>
      <c r="F20" s="143">
        <f t="shared" si="0"/>
        <v>1</v>
      </c>
      <c r="G20" s="144">
        <f t="shared" si="1"/>
        <v>0.17499999999999999</v>
      </c>
      <c r="H20" s="184" t="s">
        <v>423</v>
      </c>
    </row>
    <row r="21" spans="1:8" ht="39.950000000000003" customHeight="1" thickBot="1" x14ac:dyDescent="0.3">
      <c r="A21" s="126"/>
      <c r="B21" s="127" t="s">
        <v>73</v>
      </c>
      <c r="C21" s="127" t="s">
        <v>131</v>
      </c>
      <c r="D21" s="127"/>
      <c r="E21" s="145" t="s">
        <v>6</v>
      </c>
      <c r="F21" s="127"/>
      <c r="G21" s="127" t="s">
        <v>192</v>
      </c>
      <c r="H21" s="185" t="s">
        <v>8</v>
      </c>
    </row>
    <row r="22" spans="1:8" ht="96" customHeight="1" x14ac:dyDescent="0.25">
      <c r="A22" s="128">
        <v>2</v>
      </c>
      <c r="B22" s="129" t="s">
        <v>356</v>
      </c>
      <c r="C22" s="130" t="s">
        <v>67</v>
      </c>
      <c r="D22" s="131">
        <f>$D$11</f>
        <v>0.3</v>
      </c>
      <c r="E22" s="132" t="s">
        <v>189</v>
      </c>
      <c r="F22" s="130">
        <f t="shared" ref="F22:F50" si="3">+IF(E22="SI",1,IF(E22="PARCIALMENTE",0.6,IF(E22="NO",0.2,0)))</f>
        <v>1</v>
      </c>
      <c r="G22" s="146">
        <f t="shared" ref="G22:G50" si="4">D22*F22</f>
        <v>0.3</v>
      </c>
      <c r="H22" s="174" t="s">
        <v>383</v>
      </c>
    </row>
    <row r="23" spans="1:8" ht="79.5" customHeight="1" x14ac:dyDescent="0.25">
      <c r="A23" s="135" t="s">
        <v>34</v>
      </c>
      <c r="B23" s="147" t="s">
        <v>293</v>
      </c>
      <c r="C23" s="137" t="s">
        <v>66</v>
      </c>
      <c r="D23" s="138">
        <f>$D$12/2</f>
        <v>0.35</v>
      </c>
      <c r="E23" s="132" t="s">
        <v>189</v>
      </c>
      <c r="F23" s="137">
        <f t="shared" si="3"/>
        <v>1</v>
      </c>
      <c r="G23" s="138">
        <f t="shared" si="4"/>
        <v>0.35</v>
      </c>
      <c r="H23" s="175" t="s">
        <v>375</v>
      </c>
    </row>
    <row r="24" spans="1:8" ht="86.25" customHeight="1" x14ac:dyDescent="0.25">
      <c r="A24" s="135" t="s">
        <v>47</v>
      </c>
      <c r="B24" s="136" t="s">
        <v>295</v>
      </c>
      <c r="C24" s="137" t="s">
        <v>66</v>
      </c>
      <c r="D24" s="138">
        <f>$D$12/2</f>
        <v>0.35</v>
      </c>
      <c r="E24" s="132" t="s">
        <v>189</v>
      </c>
      <c r="F24" s="137">
        <f t="shared" si="3"/>
        <v>1</v>
      </c>
      <c r="G24" s="138">
        <f t="shared" si="4"/>
        <v>0.35</v>
      </c>
      <c r="H24" s="175" t="s">
        <v>384</v>
      </c>
    </row>
    <row r="25" spans="1:8" ht="94.5" x14ac:dyDescent="0.25">
      <c r="A25" s="148">
        <v>3</v>
      </c>
      <c r="B25" s="149" t="s">
        <v>315</v>
      </c>
      <c r="C25" s="137" t="s">
        <v>67</v>
      </c>
      <c r="D25" s="131">
        <f>$D$11</f>
        <v>0.3</v>
      </c>
      <c r="E25" s="132" t="s">
        <v>189</v>
      </c>
      <c r="F25" s="137">
        <f t="shared" si="3"/>
        <v>1</v>
      </c>
      <c r="G25" s="138">
        <f t="shared" si="4"/>
        <v>0.3</v>
      </c>
      <c r="H25" s="175" t="s">
        <v>368</v>
      </c>
    </row>
    <row r="26" spans="1:8" ht="81" customHeight="1" x14ac:dyDescent="0.25">
      <c r="A26" s="135" t="s">
        <v>55</v>
      </c>
      <c r="B26" s="136" t="s">
        <v>294</v>
      </c>
      <c r="C26" s="137" t="s">
        <v>66</v>
      </c>
      <c r="D26" s="138">
        <f>$D$12/3</f>
        <v>0.23333333333333331</v>
      </c>
      <c r="E26" s="132" t="s">
        <v>189</v>
      </c>
      <c r="F26" s="137">
        <f t="shared" si="3"/>
        <v>1</v>
      </c>
      <c r="G26" s="138">
        <f t="shared" si="4"/>
        <v>0.23333333333333331</v>
      </c>
      <c r="H26" s="175" t="s">
        <v>424</v>
      </c>
    </row>
    <row r="27" spans="1:8" ht="105" customHeight="1" x14ac:dyDescent="0.25">
      <c r="A27" s="135" t="s">
        <v>204</v>
      </c>
      <c r="B27" s="136" t="s">
        <v>268</v>
      </c>
      <c r="C27" s="137" t="s">
        <v>66</v>
      </c>
      <c r="D27" s="138">
        <f t="shared" ref="D27:D28" si="5">$D$12/3</f>
        <v>0.23333333333333331</v>
      </c>
      <c r="E27" s="132" t="s">
        <v>189</v>
      </c>
      <c r="F27" s="137">
        <f t="shared" si="3"/>
        <v>1</v>
      </c>
      <c r="G27" s="138">
        <f t="shared" si="4"/>
        <v>0.23333333333333331</v>
      </c>
      <c r="H27" s="184" t="s">
        <v>425</v>
      </c>
    </row>
    <row r="28" spans="1:8" ht="75" customHeight="1" x14ac:dyDescent="0.25">
      <c r="A28" s="135" t="s">
        <v>205</v>
      </c>
      <c r="B28" s="136" t="s">
        <v>262</v>
      </c>
      <c r="C28" s="137" t="s">
        <v>66</v>
      </c>
      <c r="D28" s="138">
        <f t="shared" si="5"/>
        <v>0.23333333333333331</v>
      </c>
      <c r="E28" s="132" t="s">
        <v>189</v>
      </c>
      <c r="F28" s="137">
        <f t="shared" si="3"/>
        <v>1</v>
      </c>
      <c r="G28" s="138">
        <f t="shared" si="4"/>
        <v>0.23333333333333331</v>
      </c>
      <c r="H28" s="175" t="s">
        <v>385</v>
      </c>
    </row>
    <row r="29" spans="1:8" ht="121.5" customHeight="1" x14ac:dyDescent="0.25">
      <c r="A29" s="128">
        <v>4</v>
      </c>
      <c r="B29" s="129" t="s">
        <v>316</v>
      </c>
      <c r="C29" s="130" t="s">
        <v>67</v>
      </c>
      <c r="D29" s="146">
        <f>$D$11</f>
        <v>0.3</v>
      </c>
      <c r="E29" s="132" t="s">
        <v>189</v>
      </c>
      <c r="F29" s="130">
        <f t="shared" si="3"/>
        <v>1</v>
      </c>
      <c r="G29" s="146">
        <f t="shared" si="4"/>
        <v>0.3</v>
      </c>
      <c r="H29" s="175" t="s">
        <v>381</v>
      </c>
    </row>
    <row r="30" spans="1:8" ht="76.5" customHeight="1" x14ac:dyDescent="0.25">
      <c r="A30" s="150" t="s">
        <v>60</v>
      </c>
      <c r="B30" s="151" t="s">
        <v>297</v>
      </c>
      <c r="C30" s="137" t="s">
        <v>66</v>
      </c>
      <c r="D30" s="146">
        <f t="shared" ref="D30:D31" si="6">$D$12/2</f>
        <v>0.35</v>
      </c>
      <c r="E30" s="132" t="s">
        <v>191</v>
      </c>
      <c r="F30" s="130">
        <f t="shared" si="3"/>
        <v>0.6</v>
      </c>
      <c r="G30" s="146">
        <f t="shared" si="4"/>
        <v>0.21</v>
      </c>
      <c r="H30" s="175" t="s">
        <v>467</v>
      </c>
    </row>
    <row r="31" spans="1:8" ht="87.75" customHeight="1" x14ac:dyDescent="0.25">
      <c r="A31" s="135" t="s">
        <v>206</v>
      </c>
      <c r="B31" s="136" t="s">
        <v>296</v>
      </c>
      <c r="C31" s="137" t="s">
        <v>66</v>
      </c>
      <c r="D31" s="138">
        <f t="shared" si="6"/>
        <v>0.35</v>
      </c>
      <c r="E31" s="132" t="s">
        <v>189</v>
      </c>
      <c r="F31" s="137">
        <f t="shared" si="3"/>
        <v>1</v>
      </c>
      <c r="G31" s="138">
        <f t="shared" si="4"/>
        <v>0.35</v>
      </c>
      <c r="H31" s="181" t="s">
        <v>392</v>
      </c>
    </row>
    <row r="32" spans="1:8" ht="78.75" customHeight="1" x14ac:dyDescent="0.25">
      <c r="A32" s="148">
        <v>5</v>
      </c>
      <c r="B32" s="149" t="s">
        <v>317</v>
      </c>
      <c r="C32" s="137" t="s">
        <v>67</v>
      </c>
      <c r="D32" s="131">
        <f>$D$11</f>
        <v>0.3</v>
      </c>
      <c r="E32" s="132" t="s">
        <v>189</v>
      </c>
      <c r="F32" s="137">
        <f t="shared" si="3"/>
        <v>1</v>
      </c>
      <c r="G32" s="138">
        <f t="shared" si="4"/>
        <v>0.3</v>
      </c>
      <c r="H32" s="181" t="s">
        <v>374</v>
      </c>
    </row>
    <row r="33" spans="1:8" ht="87" customHeight="1" x14ac:dyDescent="0.25">
      <c r="A33" s="135" t="s">
        <v>207</v>
      </c>
      <c r="B33" s="136" t="s">
        <v>318</v>
      </c>
      <c r="C33" s="137" t="s">
        <v>66</v>
      </c>
      <c r="D33" s="138">
        <f t="shared" ref="D33:D34" si="7">$D$12/2</f>
        <v>0.35</v>
      </c>
      <c r="E33" s="132" t="s">
        <v>189</v>
      </c>
      <c r="F33" s="137">
        <f t="shared" si="3"/>
        <v>1</v>
      </c>
      <c r="G33" s="138">
        <f t="shared" si="4"/>
        <v>0.35</v>
      </c>
      <c r="H33" s="181" t="s">
        <v>376</v>
      </c>
    </row>
    <row r="34" spans="1:8" ht="82.5" customHeight="1" x14ac:dyDescent="0.25">
      <c r="A34" s="135" t="s">
        <v>208</v>
      </c>
      <c r="B34" s="136" t="s">
        <v>302</v>
      </c>
      <c r="C34" s="137" t="s">
        <v>66</v>
      </c>
      <c r="D34" s="138">
        <f t="shared" si="7"/>
        <v>0.35</v>
      </c>
      <c r="E34" s="132" t="s">
        <v>189</v>
      </c>
      <c r="F34" s="137">
        <f t="shared" si="3"/>
        <v>1</v>
      </c>
      <c r="G34" s="138">
        <f t="shared" si="4"/>
        <v>0.35</v>
      </c>
      <c r="H34" s="181" t="s">
        <v>393</v>
      </c>
    </row>
    <row r="35" spans="1:8" ht="117.75" customHeight="1" x14ac:dyDescent="0.25">
      <c r="A35" s="148">
        <v>6</v>
      </c>
      <c r="B35" s="149" t="s">
        <v>319</v>
      </c>
      <c r="C35" s="137" t="s">
        <v>67</v>
      </c>
      <c r="D35" s="131">
        <f>$D$11</f>
        <v>0.3</v>
      </c>
      <c r="E35" s="132" t="s">
        <v>191</v>
      </c>
      <c r="F35" s="137">
        <f t="shared" si="3"/>
        <v>0.6</v>
      </c>
      <c r="G35" s="138">
        <f t="shared" si="4"/>
        <v>0.18</v>
      </c>
      <c r="H35" s="181" t="s">
        <v>426</v>
      </c>
    </row>
    <row r="36" spans="1:8" ht="78.75" customHeight="1" x14ac:dyDescent="0.25">
      <c r="A36" s="135" t="s">
        <v>209</v>
      </c>
      <c r="B36" s="136" t="s">
        <v>320</v>
      </c>
      <c r="C36" s="137" t="s">
        <v>66</v>
      </c>
      <c r="D36" s="138">
        <f t="shared" ref="D36:D37" si="8">$D$12/2</f>
        <v>0.35</v>
      </c>
      <c r="E36" s="132" t="s">
        <v>191</v>
      </c>
      <c r="F36" s="137">
        <f t="shared" si="3"/>
        <v>0.6</v>
      </c>
      <c r="G36" s="138">
        <f t="shared" si="4"/>
        <v>0.21</v>
      </c>
      <c r="H36" s="186" t="s">
        <v>427</v>
      </c>
    </row>
    <row r="37" spans="1:8" ht="90" customHeight="1" thickBot="1" x14ac:dyDescent="0.3">
      <c r="A37" s="124" t="s">
        <v>210</v>
      </c>
      <c r="B37" s="141" t="s">
        <v>303</v>
      </c>
      <c r="C37" s="137" t="s">
        <v>66</v>
      </c>
      <c r="D37" s="142">
        <f t="shared" si="8"/>
        <v>0.35</v>
      </c>
      <c r="E37" s="132" t="s">
        <v>191</v>
      </c>
      <c r="F37" s="152">
        <f t="shared" si="3"/>
        <v>0.6</v>
      </c>
      <c r="G37" s="142">
        <f t="shared" si="4"/>
        <v>0.21</v>
      </c>
      <c r="H37" s="186" t="s">
        <v>377</v>
      </c>
    </row>
    <row r="38" spans="1:8" ht="108.75" customHeight="1" x14ac:dyDescent="0.25">
      <c r="A38" s="153">
        <v>7</v>
      </c>
      <c r="B38" s="154" t="s">
        <v>298</v>
      </c>
      <c r="C38" s="155" t="s">
        <v>67</v>
      </c>
      <c r="D38" s="156">
        <f>$D$11</f>
        <v>0.3</v>
      </c>
      <c r="E38" s="132" t="s">
        <v>189</v>
      </c>
      <c r="F38" s="155">
        <f t="shared" si="3"/>
        <v>1</v>
      </c>
      <c r="G38" s="156">
        <f t="shared" si="4"/>
        <v>0.3</v>
      </c>
      <c r="H38" s="181" t="s">
        <v>394</v>
      </c>
    </row>
    <row r="39" spans="1:8" ht="91.5" customHeight="1" x14ac:dyDescent="0.25">
      <c r="A39" s="135" t="s">
        <v>211</v>
      </c>
      <c r="B39" s="136" t="s">
        <v>320</v>
      </c>
      <c r="C39" s="137" t="s">
        <v>66</v>
      </c>
      <c r="D39" s="138">
        <f>$D$12/2</f>
        <v>0.35</v>
      </c>
      <c r="E39" s="132" t="s">
        <v>189</v>
      </c>
      <c r="F39" s="137">
        <f t="shared" si="3"/>
        <v>1</v>
      </c>
      <c r="G39" s="138">
        <f t="shared" si="4"/>
        <v>0.35</v>
      </c>
      <c r="H39" s="181" t="s">
        <v>395</v>
      </c>
    </row>
    <row r="40" spans="1:8" ht="57" customHeight="1" x14ac:dyDescent="0.25">
      <c r="A40" s="135" t="s">
        <v>212</v>
      </c>
      <c r="B40" s="136" t="s">
        <v>304</v>
      </c>
      <c r="C40" s="137" t="s">
        <v>66</v>
      </c>
      <c r="D40" s="138">
        <f>$D$12/2</f>
        <v>0.35</v>
      </c>
      <c r="E40" s="132" t="s">
        <v>189</v>
      </c>
      <c r="F40" s="137">
        <f t="shared" si="3"/>
        <v>1</v>
      </c>
      <c r="G40" s="138">
        <f t="shared" si="4"/>
        <v>0.35</v>
      </c>
      <c r="H40" s="181" t="s">
        <v>428</v>
      </c>
    </row>
    <row r="41" spans="1:8" ht="83.25" customHeight="1" x14ac:dyDescent="0.25">
      <c r="A41" s="148">
        <v>8</v>
      </c>
      <c r="B41" s="149" t="s">
        <v>308</v>
      </c>
      <c r="C41" s="137" t="s">
        <v>67</v>
      </c>
      <c r="D41" s="131">
        <f>$D$11</f>
        <v>0.3</v>
      </c>
      <c r="E41" s="132" t="s">
        <v>189</v>
      </c>
      <c r="F41" s="137">
        <f t="shared" si="3"/>
        <v>1</v>
      </c>
      <c r="G41" s="138">
        <f t="shared" si="4"/>
        <v>0.3</v>
      </c>
      <c r="H41" s="181" t="s">
        <v>396</v>
      </c>
    </row>
    <row r="42" spans="1:8" ht="70.5" customHeight="1" x14ac:dyDescent="0.25">
      <c r="A42" s="135" t="s">
        <v>213</v>
      </c>
      <c r="B42" s="136" t="s">
        <v>309</v>
      </c>
      <c r="C42" s="137" t="s">
        <v>66</v>
      </c>
      <c r="D42" s="138">
        <f t="shared" ref="D42:D43" si="9">$D$12/2</f>
        <v>0.35</v>
      </c>
      <c r="E42" s="132" t="s">
        <v>189</v>
      </c>
      <c r="F42" s="137">
        <f t="shared" si="3"/>
        <v>1</v>
      </c>
      <c r="G42" s="138">
        <f t="shared" si="4"/>
        <v>0.35</v>
      </c>
      <c r="H42" s="181" t="s">
        <v>397</v>
      </c>
    </row>
    <row r="43" spans="1:8" ht="99" customHeight="1" x14ac:dyDescent="0.25">
      <c r="A43" s="135" t="s">
        <v>214</v>
      </c>
      <c r="B43" s="136" t="s">
        <v>310</v>
      </c>
      <c r="C43" s="137" t="s">
        <v>66</v>
      </c>
      <c r="D43" s="138">
        <f t="shared" si="9"/>
        <v>0.35</v>
      </c>
      <c r="E43" s="132" t="s">
        <v>191</v>
      </c>
      <c r="F43" s="137">
        <f t="shared" si="3"/>
        <v>0.6</v>
      </c>
      <c r="G43" s="138">
        <f t="shared" si="4"/>
        <v>0.21</v>
      </c>
      <c r="H43" s="181" t="s">
        <v>398</v>
      </c>
    </row>
    <row r="44" spans="1:8" ht="96" customHeight="1" x14ac:dyDescent="0.25">
      <c r="A44" s="128">
        <v>9</v>
      </c>
      <c r="B44" s="129" t="s">
        <v>321</v>
      </c>
      <c r="C44" s="130" t="s">
        <v>67</v>
      </c>
      <c r="D44" s="131">
        <f>$D$11</f>
        <v>0.3</v>
      </c>
      <c r="E44" s="157" t="s">
        <v>189</v>
      </c>
      <c r="F44" s="130">
        <f t="shared" si="3"/>
        <v>1</v>
      </c>
      <c r="G44" s="146">
        <f t="shared" si="4"/>
        <v>0.3</v>
      </c>
      <c r="H44" s="175" t="s">
        <v>369</v>
      </c>
    </row>
    <row r="45" spans="1:8" ht="99.75" customHeight="1" x14ac:dyDescent="0.25">
      <c r="A45" s="135" t="s">
        <v>215</v>
      </c>
      <c r="B45" s="136" t="s">
        <v>305</v>
      </c>
      <c r="C45" s="137" t="s">
        <v>66</v>
      </c>
      <c r="D45" s="138">
        <f t="shared" ref="D45:D46" si="10">$D$12/2</f>
        <v>0.35</v>
      </c>
      <c r="E45" s="132" t="s">
        <v>189</v>
      </c>
      <c r="F45" s="137">
        <f t="shared" si="3"/>
        <v>1</v>
      </c>
      <c r="G45" s="138">
        <f t="shared" si="4"/>
        <v>0.35</v>
      </c>
      <c r="H45" s="175" t="s">
        <v>429</v>
      </c>
    </row>
    <row r="46" spans="1:8" ht="84" customHeight="1" x14ac:dyDescent="0.25">
      <c r="A46" s="135" t="s">
        <v>216</v>
      </c>
      <c r="B46" s="136" t="s">
        <v>306</v>
      </c>
      <c r="C46" s="137" t="s">
        <v>66</v>
      </c>
      <c r="D46" s="138">
        <f t="shared" si="10"/>
        <v>0.35</v>
      </c>
      <c r="E46" s="132" t="s">
        <v>189</v>
      </c>
      <c r="F46" s="137">
        <f t="shared" si="3"/>
        <v>1</v>
      </c>
      <c r="G46" s="138">
        <f t="shared" si="4"/>
        <v>0.35</v>
      </c>
      <c r="H46" s="187" t="s">
        <v>416</v>
      </c>
    </row>
    <row r="47" spans="1:8" ht="140.25" customHeight="1" x14ac:dyDescent="0.25">
      <c r="A47" s="148">
        <v>10</v>
      </c>
      <c r="B47" s="149" t="s">
        <v>322</v>
      </c>
      <c r="C47" s="137" t="s">
        <v>67</v>
      </c>
      <c r="D47" s="131">
        <f>$D$11</f>
        <v>0.3</v>
      </c>
      <c r="E47" s="132" t="s">
        <v>191</v>
      </c>
      <c r="F47" s="137">
        <f t="shared" si="3"/>
        <v>0.6</v>
      </c>
      <c r="G47" s="138">
        <f t="shared" si="4"/>
        <v>0.18</v>
      </c>
      <c r="H47" s="175" t="s">
        <v>430</v>
      </c>
    </row>
    <row r="48" spans="1:8" ht="83.25" customHeight="1" x14ac:dyDescent="0.25">
      <c r="A48" s="135" t="s">
        <v>217</v>
      </c>
      <c r="B48" s="136" t="s">
        <v>323</v>
      </c>
      <c r="C48" s="137" t="s">
        <v>66</v>
      </c>
      <c r="D48" s="138">
        <f t="shared" ref="D48:D50" si="11">$D$12/3</f>
        <v>0.23333333333333331</v>
      </c>
      <c r="E48" s="132" t="s">
        <v>189</v>
      </c>
      <c r="F48" s="137">
        <f t="shared" si="3"/>
        <v>1</v>
      </c>
      <c r="G48" s="138">
        <f t="shared" si="4"/>
        <v>0.23333333333333331</v>
      </c>
      <c r="H48" s="187" t="s">
        <v>431</v>
      </c>
    </row>
    <row r="49" spans="1:12" ht="95.25" customHeight="1" x14ac:dyDescent="0.25">
      <c r="A49" s="135" t="s">
        <v>218</v>
      </c>
      <c r="B49" s="136" t="s">
        <v>324</v>
      </c>
      <c r="C49" s="137" t="s">
        <v>66</v>
      </c>
      <c r="D49" s="138">
        <f t="shared" si="11"/>
        <v>0.23333333333333331</v>
      </c>
      <c r="E49" s="132" t="s">
        <v>189</v>
      </c>
      <c r="F49" s="137">
        <f t="shared" si="3"/>
        <v>1</v>
      </c>
      <c r="G49" s="138">
        <f t="shared" si="4"/>
        <v>0.23333333333333331</v>
      </c>
      <c r="H49" s="184" t="s">
        <v>399</v>
      </c>
    </row>
    <row r="50" spans="1:12" ht="114" customHeight="1" thickBot="1" x14ac:dyDescent="0.3">
      <c r="A50" s="124" t="s">
        <v>219</v>
      </c>
      <c r="B50" s="141" t="s">
        <v>357</v>
      </c>
      <c r="C50" s="137" t="s">
        <v>66</v>
      </c>
      <c r="D50" s="142">
        <f t="shared" si="11"/>
        <v>0.23333333333333331</v>
      </c>
      <c r="E50" s="132" t="s">
        <v>191</v>
      </c>
      <c r="F50" s="152">
        <f t="shared" si="3"/>
        <v>0.6</v>
      </c>
      <c r="G50" s="142">
        <f t="shared" si="4"/>
        <v>0.13999999999999999</v>
      </c>
      <c r="H50" s="184" t="s">
        <v>432</v>
      </c>
    </row>
    <row r="51" spans="1:12" ht="21" customHeight="1" thickBot="1" x14ac:dyDescent="0.3">
      <c r="A51" s="126"/>
      <c r="B51" s="199" t="s">
        <v>79</v>
      </c>
      <c r="C51" s="200"/>
      <c r="D51" s="201"/>
      <c r="E51" s="158"/>
      <c r="F51" s="159"/>
      <c r="G51" s="159"/>
      <c r="H51" s="173"/>
    </row>
    <row r="52" spans="1:12" ht="21" customHeight="1" thickBot="1" x14ac:dyDescent="0.3">
      <c r="A52" s="126"/>
      <c r="B52" s="199" t="s">
        <v>80</v>
      </c>
      <c r="C52" s="200"/>
      <c r="D52" s="201"/>
      <c r="E52" s="158"/>
      <c r="F52" s="159"/>
      <c r="G52" s="159"/>
      <c r="H52" s="173"/>
    </row>
    <row r="53" spans="1:12" ht="39.950000000000003" customHeight="1" thickBot="1" x14ac:dyDescent="0.3">
      <c r="A53" s="126"/>
      <c r="B53" s="127" t="s">
        <v>81</v>
      </c>
      <c r="C53" s="127" t="s">
        <v>131</v>
      </c>
      <c r="D53" s="127" t="s">
        <v>345</v>
      </c>
      <c r="E53" s="145" t="s">
        <v>6</v>
      </c>
      <c r="F53" s="127" t="s">
        <v>346</v>
      </c>
      <c r="G53" s="127" t="s">
        <v>347</v>
      </c>
      <c r="H53" s="173"/>
    </row>
    <row r="54" spans="1:12" ht="112.5" customHeight="1" x14ac:dyDescent="0.25">
      <c r="A54" s="128">
        <v>11</v>
      </c>
      <c r="B54" s="129" t="s">
        <v>269</v>
      </c>
      <c r="C54" s="130" t="s">
        <v>67</v>
      </c>
      <c r="D54" s="131">
        <f>$D$11</f>
        <v>0.3</v>
      </c>
      <c r="E54" s="132" t="s">
        <v>189</v>
      </c>
      <c r="F54" s="130">
        <f t="shared" ref="F54:F61" si="12">+IF(E54="SI",1,IF(E54="PARCIALMENTE",0.6,IF(E54="NO",0.2,0)))</f>
        <v>1</v>
      </c>
      <c r="G54" s="146">
        <f t="shared" ref="G54:G61" si="13">D54*F54</f>
        <v>0.3</v>
      </c>
      <c r="H54" s="177" t="s">
        <v>433</v>
      </c>
    </row>
    <row r="55" spans="1:12" ht="89.25" customHeight="1" x14ac:dyDescent="0.25">
      <c r="A55" s="135" t="s">
        <v>220</v>
      </c>
      <c r="B55" s="136" t="s">
        <v>198</v>
      </c>
      <c r="C55" s="137" t="s">
        <v>66</v>
      </c>
      <c r="D55" s="138">
        <f t="shared" ref="D55:D56" si="14">$D$12/2</f>
        <v>0.35</v>
      </c>
      <c r="E55" s="132" t="s">
        <v>189</v>
      </c>
      <c r="F55" s="137">
        <f t="shared" si="12"/>
        <v>1</v>
      </c>
      <c r="G55" s="138">
        <f t="shared" si="13"/>
        <v>0.35</v>
      </c>
      <c r="H55" s="178" t="s">
        <v>400</v>
      </c>
    </row>
    <row r="56" spans="1:12" ht="66.75" customHeight="1" x14ac:dyDescent="0.25">
      <c r="A56" s="135" t="s">
        <v>221</v>
      </c>
      <c r="B56" s="136" t="s">
        <v>151</v>
      </c>
      <c r="C56" s="137" t="s">
        <v>66</v>
      </c>
      <c r="D56" s="138">
        <f t="shared" si="14"/>
        <v>0.35</v>
      </c>
      <c r="E56" s="132" t="s">
        <v>189</v>
      </c>
      <c r="F56" s="137">
        <f t="shared" si="12"/>
        <v>1</v>
      </c>
      <c r="G56" s="138">
        <f t="shared" si="13"/>
        <v>0.35</v>
      </c>
      <c r="H56" s="178" t="s">
        <v>401</v>
      </c>
    </row>
    <row r="57" spans="1:12" ht="156.75" customHeight="1" x14ac:dyDescent="0.25">
      <c r="A57" s="148">
        <v>12</v>
      </c>
      <c r="B57" s="149" t="s">
        <v>325</v>
      </c>
      <c r="C57" s="137" t="s">
        <v>67</v>
      </c>
      <c r="D57" s="131">
        <f>$D$11</f>
        <v>0.3</v>
      </c>
      <c r="E57" s="132" t="s">
        <v>189</v>
      </c>
      <c r="F57" s="137">
        <f t="shared" si="12"/>
        <v>1</v>
      </c>
      <c r="G57" s="138">
        <f t="shared" si="13"/>
        <v>0.3</v>
      </c>
      <c r="H57" s="176" t="s">
        <v>434</v>
      </c>
    </row>
    <row r="58" spans="1:12" ht="89.25" customHeight="1" x14ac:dyDescent="0.25">
      <c r="A58" s="135" t="s">
        <v>222</v>
      </c>
      <c r="B58" s="136" t="s">
        <v>299</v>
      </c>
      <c r="C58" s="137" t="s">
        <v>66</v>
      </c>
      <c r="D58" s="138">
        <f t="shared" ref="D58:D59" si="15">$D$12/2</f>
        <v>0.35</v>
      </c>
      <c r="E58" s="132" t="s">
        <v>189</v>
      </c>
      <c r="F58" s="137">
        <f t="shared" si="12"/>
        <v>1</v>
      </c>
      <c r="G58" s="138">
        <f t="shared" si="13"/>
        <v>0.35</v>
      </c>
      <c r="H58" s="176" t="s">
        <v>402</v>
      </c>
    </row>
    <row r="59" spans="1:12" ht="100.5" customHeight="1" x14ac:dyDescent="0.25">
      <c r="A59" s="160" t="s">
        <v>223</v>
      </c>
      <c r="B59" s="161" t="s">
        <v>326</v>
      </c>
      <c r="C59" s="137" t="s">
        <v>66</v>
      </c>
      <c r="D59" s="162">
        <f t="shared" si="15"/>
        <v>0.35</v>
      </c>
      <c r="E59" s="132" t="s">
        <v>189</v>
      </c>
      <c r="F59" s="163">
        <f t="shared" si="12"/>
        <v>1</v>
      </c>
      <c r="G59" s="162">
        <f t="shared" si="13"/>
        <v>0.35</v>
      </c>
      <c r="H59" s="176" t="s">
        <v>434</v>
      </c>
      <c r="I59" s="117"/>
      <c r="J59" s="118"/>
      <c r="K59" s="119"/>
      <c r="L59" s="120"/>
    </row>
    <row r="60" spans="1:12" ht="99" customHeight="1" x14ac:dyDescent="0.25">
      <c r="A60" s="148">
        <v>13</v>
      </c>
      <c r="B60" s="149" t="s">
        <v>327</v>
      </c>
      <c r="C60" s="137" t="s">
        <v>67</v>
      </c>
      <c r="D60" s="162">
        <f>$D$11</f>
        <v>0.3</v>
      </c>
      <c r="E60" s="132" t="s">
        <v>189</v>
      </c>
      <c r="F60" s="137">
        <f t="shared" si="12"/>
        <v>1</v>
      </c>
      <c r="G60" s="138">
        <f t="shared" si="13"/>
        <v>0.3</v>
      </c>
      <c r="H60" s="188" t="s">
        <v>435</v>
      </c>
    </row>
    <row r="61" spans="1:12" ht="69.75" customHeight="1" thickBot="1" x14ac:dyDescent="0.3">
      <c r="A61" s="124" t="s">
        <v>224</v>
      </c>
      <c r="B61" s="141" t="s">
        <v>270</v>
      </c>
      <c r="C61" s="137" t="s">
        <v>66</v>
      </c>
      <c r="D61" s="142">
        <f>$D$12</f>
        <v>0.7</v>
      </c>
      <c r="E61" s="164" t="s">
        <v>189</v>
      </c>
      <c r="F61" s="152">
        <f t="shared" si="12"/>
        <v>1</v>
      </c>
      <c r="G61" s="142">
        <f t="shared" si="13"/>
        <v>0.7</v>
      </c>
      <c r="H61" s="182" t="s">
        <v>403</v>
      </c>
    </row>
    <row r="62" spans="1:12" ht="39.950000000000003" customHeight="1" thickBot="1" x14ac:dyDescent="0.3">
      <c r="A62" s="126"/>
      <c r="B62" s="127" t="s">
        <v>86</v>
      </c>
      <c r="C62" s="127" t="s">
        <v>131</v>
      </c>
      <c r="D62" s="127" t="s">
        <v>345</v>
      </c>
      <c r="E62" s="145" t="s">
        <v>6</v>
      </c>
      <c r="F62" s="127" t="s">
        <v>346</v>
      </c>
      <c r="G62" s="127" t="s">
        <v>347</v>
      </c>
      <c r="H62" s="180" t="s">
        <v>8</v>
      </c>
    </row>
    <row r="63" spans="1:12" s="109" customFormat="1" ht="86.25" customHeight="1" x14ac:dyDescent="0.25">
      <c r="A63" s="128">
        <v>14</v>
      </c>
      <c r="B63" s="129" t="s">
        <v>87</v>
      </c>
      <c r="C63" s="130" t="s">
        <v>67</v>
      </c>
      <c r="D63" s="131">
        <f>$D$11</f>
        <v>0.3</v>
      </c>
      <c r="E63" s="132" t="s">
        <v>189</v>
      </c>
      <c r="F63" s="155">
        <f t="shared" ref="F63:F66" si="16">+IF(E63="SI",1,IF(E63="PARCIALMENTE",0.6,IF(E63="NO",0.2,0)))</f>
        <v>1</v>
      </c>
      <c r="G63" s="156">
        <f t="shared" ref="G63:G66" si="17">D63*F63</f>
        <v>0.3</v>
      </c>
      <c r="H63" s="177" t="s">
        <v>404</v>
      </c>
    </row>
    <row r="64" spans="1:12" s="109" customFormat="1" ht="96.75" customHeight="1" x14ac:dyDescent="0.25">
      <c r="A64" s="148" t="s">
        <v>225</v>
      </c>
      <c r="B64" s="136" t="s">
        <v>158</v>
      </c>
      <c r="C64" s="137" t="s">
        <v>66</v>
      </c>
      <c r="D64" s="162">
        <f>$D$12</f>
        <v>0.7</v>
      </c>
      <c r="E64" s="132" t="s">
        <v>189</v>
      </c>
      <c r="F64" s="137">
        <f t="shared" si="16"/>
        <v>1</v>
      </c>
      <c r="G64" s="138">
        <f t="shared" si="17"/>
        <v>0.7</v>
      </c>
      <c r="H64" s="178" t="s">
        <v>436</v>
      </c>
    </row>
    <row r="65" spans="1:8" ht="81.75" customHeight="1" x14ac:dyDescent="0.25">
      <c r="A65" s="148">
        <v>15</v>
      </c>
      <c r="B65" s="149" t="s">
        <v>88</v>
      </c>
      <c r="C65" s="137" t="s">
        <v>67</v>
      </c>
      <c r="D65" s="138">
        <f>$D$11</f>
        <v>0.3</v>
      </c>
      <c r="E65" s="132" t="s">
        <v>189</v>
      </c>
      <c r="F65" s="137">
        <f t="shared" si="16"/>
        <v>1</v>
      </c>
      <c r="G65" s="138">
        <f t="shared" si="17"/>
        <v>0.3</v>
      </c>
      <c r="H65" s="176" t="s">
        <v>405</v>
      </c>
    </row>
    <row r="66" spans="1:8" ht="72" customHeight="1" thickBot="1" x14ac:dyDescent="0.3">
      <c r="A66" s="124" t="s">
        <v>226</v>
      </c>
      <c r="B66" s="141" t="s">
        <v>271</v>
      </c>
      <c r="C66" s="137" t="s">
        <v>66</v>
      </c>
      <c r="D66" s="142">
        <f>$D$12</f>
        <v>0.7</v>
      </c>
      <c r="E66" s="132" t="s">
        <v>189</v>
      </c>
      <c r="F66" s="152">
        <f t="shared" si="16"/>
        <v>1</v>
      </c>
      <c r="G66" s="142">
        <f t="shared" si="17"/>
        <v>0.7</v>
      </c>
      <c r="H66" s="183" t="s">
        <v>406</v>
      </c>
    </row>
    <row r="67" spans="1:8" ht="39.950000000000003" customHeight="1" thickBot="1" x14ac:dyDescent="0.3">
      <c r="A67" s="126"/>
      <c r="B67" s="127" t="s">
        <v>90</v>
      </c>
      <c r="C67" s="127" t="s">
        <v>131</v>
      </c>
      <c r="D67" s="127" t="s">
        <v>345</v>
      </c>
      <c r="E67" s="145" t="s">
        <v>6</v>
      </c>
      <c r="F67" s="127" t="s">
        <v>346</v>
      </c>
      <c r="G67" s="127" t="s">
        <v>347</v>
      </c>
      <c r="H67" s="180" t="s">
        <v>8</v>
      </c>
    </row>
    <row r="68" spans="1:8" ht="60.75" customHeight="1" x14ac:dyDescent="0.25">
      <c r="A68" s="128">
        <v>16</v>
      </c>
      <c r="B68" s="129" t="s">
        <v>272</v>
      </c>
      <c r="C68" s="130" t="s">
        <v>67</v>
      </c>
      <c r="D68" s="131">
        <f>$D$11</f>
        <v>0.3</v>
      </c>
      <c r="E68" s="132" t="s">
        <v>189</v>
      </c>
      <c r="F68" s="155">
        <f t="shared" ref="F68:F82" si="18">+IF(E68="SI",1,IF(E68="PARCIALMENTE",0.6,IF(E68="NO",0.2,0)))</f>
        <v>1</v>
      </c>
      <c r="G68" s="156">
        <f t="shared" ref="G68:G82" si="19">D68*F68</f>
        <v>0.3</v>
      </c>
      <c r="H68" s="177" t="s">
        <v>407</v>
      </c>
    </row>
    <row r="69" spans="1:8" ht="103.5" customHeight="1" x14ac:dyDescent="0.25">
      <c r="A69" s="135" t="s">
        <v>227</v>
      </c>
      <c r="B69" s="136" t="s">
        <v>273</v>
      </c>
      <c r="C69" s="137" t="s">
        <v>66</v>
      </c>
      <c r="D69" s="138">
        <f t="shared" ref="D69:D70" si="20">$D$12/2</f>
        <v>0.35</v>
      </c>
      <c r="E69" s="132" t="s">
        <v>189</v>
      </c>
      <c r="F69" s="137">
        <f t="shared" si="18"/>
        <v>1</v>
      </c>
      <c r="G69" s="138">
        <f t="shared" si="19"/>
        <v>0.35</v>
      </c>
      <c r="H69" s="176" t="s">
        <v>437</v>
      </c>
    </row>
    <row r="70" spans="1:8" ht="49.5" customHeight="1" x14ac:dyDescent="0.25">
      <c r="A70" s="135" t="s">
        <v>228</v>
      </c>
      <c r="B70" s="136" t="s">
        <v>274</v>
      </c>
      <c r="C70" s="137" t="s">
        <v>66</v>
      </c>
      <c r="D70" s="138">
        <f t="shared" si="20"/>
        <v>0.35</v>
      </c>
      <c r="E70" s="132" t="s">
        <v>189</v>
      </c>
      <c r="F70" s="137">
        <f t="shared" si="18"/>
        <v>1</v>
      </c>
      <c r="G70" s="138">
        <f t="shared" si="19"/>
        <v>0.35</v>
      </c>
      <c r="H70" s="176" t="s">
        <v>367</v>
      </c>
    </row>
    <row r="71" spans="1:8" ht="84" customHeight="1" x14ac:dyDescent="0.25">
      <c r="A71" s="128">
        <v>17</v>
      </c>
      <c r="B71" s="129" t="s">
        <v>91</v>
      </c>
      <c r="C71" s="130" t="s">
        <v>67</v>
      </c>
      <c r="D71" s="131">
        <f>$D$11</f>
        <v>0.3</v>
      </c>
      <c r="E71" s="157" t="s">
        <v>189</v>
      </c>
      <c r="F71" s="130">
        <f t="shared" si="18"/>
        <v>1</v>
      </c>
      <c r="G71" s="146">
        <f t="shared" si="19"/>
        <v>0.3</v>
      </c>
      <c r="H71" s="178" t="s">
        <v>410</v>
      </c>
    </row>
    <row r="72" spans="1:8" ht="102" customHeight="1" x14ac:dyDescent="0.25">
      <c r="A72" s="135" t="s">
        <v>229</v>
      </c>
      <c r="B72" s="136" t="s">
        <v>328</v>
      </c>
      <c r="C72" s="137" t="s">
        <v>66</v>
      </c>
      <c r="D72" s="138">
        <f t="shared" ref="D72:D73" si="21">$D$12/2</f>
        <v>0.35</v>
      </c>
      <c r="E72" s="132" t="s">
        <v>189</v>
      </c>
      <c r="F72" s="137">
        <f t="shared" si="18"/>
        <v>1</v>
      </c>
      <c r="G72" s="138">
        <f t="shared" si="19"/>
        <v>0.35</v>
      </c>
      <c r="H72" s="178" t="s">
        <v>438</v>
      </c>
    </row>
    <row r="73" spans="1:8" ht="131.25" customHeight="1" x14ac:dyDescent="0.25">
      <c r="A73" s="135" t="s">
        <v>230</v>
      </c>
      <c r="B73" s="136" t="s">
        <v>275</v>
      </c>
      <c r="C73" s="137" t="s">
        <v>66</v>
      </c>
      <c r="D73" s="138">
        <f t="shared" si="21"/>
        <v>0.35</v>
      </c>
      <c r="E73" s="132" t="s">
        <v>189</v>
      </c>
      <c r="F73" s="137">
        <f t="shared" si="18"/>
        <v>1</v>
      </c>
      <c r="G73" s="138">
        <f t="shared" si="19"/>
        <v>0.35</v>
      </c>
      <c r="H73" s="176" t="s">
        <v>411</v>
      </c>
    </row>
    <row r="74" spans="1:8" ht="79.5" customHeight="1" x14ac:dyDescent="0.25">
      <c r="A74" s="148">
        <v>18</v>
      </c>
      <c r="B74" s="149" t="s">
        <v>92</v>
      </c>
      <c r="C74" s="137" t="s">
        <v>67</v>
      </c>
      <c r="D74" s="131">
        <f>$D$11</f>
        <v>0.3</v>
      </c>
      <c r="E74" s="132" t="s">
        <v>189</v>
      </c>
      <c r="F74" s="137">
        <f t="shared" si="18"/>
        <v>1</v>
      </c>
      <c r="G74" s="138">
        <f t="shared" si="19"/>
        <v>0.3</v>
      </c>
      <c r="H74" s="176" t="s">
        <v>412</v>
      </c>
    </row>
    <row r="75" spans="1:8" ht="63.75" customHeight="1" x14ac:dyDescent="0.25">
      <c r="A75" s="135" t="s">
        <v>231</v>
      </c>
      <c r="B75" s="136" t="s">
        <v>152</v>
      </c>
      <c r="C75" s="137" t="s">
        <v>66</v>
      </c>
      <c r="D75" s="138">
        <f t="shared" ref="D75:D76" si="22">$D$12/2</f>
        <v>0.35</v>
      </c>
      <c r="E75" s="132" t="s">
        <v>189</v>
      </c>
      <c r="F75" s="137">
        <f t="shared" si="18"/>
        <v>1</v>
      </c>
      <c r="G75" s="138">
        <f t="shared" si="19"/>
        <v>0.35</v>
      </c>
      <c r="H75" s="176" t="s">
        <v>413</v>
      </c>
    </row>
    <row r="76" spans="1:8" ht="87" customHeight="1" x14ac:dyDescent="0.25">
      <c r="A76" s="135" t="s">
        <v>232</v>
      </c>
      <c r="B76" s="136" t="s">
        <v>153</v>
      </c>
      <c r="C76" s="137" t="s">
        <v>66</v>
      </c>
      <c r="D76" s="138">
        <f t="shared" si="22"/>
        <v>0.35</v>
      </c>
      <c r="E76" s="132" t="s">
        <v>189</v>
      </c>
      <c r="F76" s="137">
        <f t="shared" si="18"/>
        <v>1</v>
      </c>
      <c r="G76" s="138">
        <f t="shared" si="19"/>
        <v>0.35</v>
      </c>
      <c r="H76" s="178" t="s">
        <v>380</v>
      </c>
    </row>
    <row r="77" spans="1:8" ht="61.5" customHeight="1" x14ac:dyDescent="0.25">
      <c r="A77" s="148">
        <v>19</v>
      </c>
      <c r="B77" s="149" t="s">
        <v>93</v>
      </c>
      <c r="C77" s="137" t="s">
        <v>67</v>
      </c>
      <c r="D77" s="131">
        <f>$D$11</f>
        <v>0.3</v>
      </c>
      <c r="E77" s="132" t="s">
        <v>189</v>
      </c>
      <c r="F77" s="137">
        <f t="shared" si="18"/>
        <v>1</v>
      </c>
      <c r="G77" s="138">
        <f t="shared" si="19"/>
        <v>0.3</v>
      </c>
      <c r="H77" s="176" t="s">
        <v>370</v>
      </c>
    </row>
    <row r="78" spans="1:8" ht="66.75" customHeight="1" x14ac:dyDescent="0.25">
      <c r="A78" s="135" t="s">
        <v>233</v>
      </c>
      <c r="B78" s="136" t="s">
        <v>165</v>
      </c>
      <c r="C78" s="137" t="s">
        <v>66</v>
      </c>
      <c r="D78" s="138">
        <f t="shared" ref="D78:D79" si="23">$D$12/2</f>
        <v>0.35</v>
      </c>
      <c r="E78" s="132" t="s">
        <v>189</v>
      </c>
      <c r="F78" s="137">
        <f t="shared" si="18"/>
        <v>1</v>
      </c>
      <c r="G78" s="138">
        <f t="shared" si="19"/>
        <v>0.35</v>
      </c>
      <c r="H78" s="176" t="s">
        <v>371</v>
      </c>
    </row>
    <row r="79" spans="1:8" ht="71.25" customHeight="1" x14ac:dyDescent="0.25">
      <c r="A79" s="135" t="s">
        <v>234</v>
      </c>
      <c r="B79" s="136" t="s">
        <v>276</v>
      </c>
      <c r="C79" s="137" t="s">
        <v>66</v>
      </c>
      <c r="D79" s="138">
        <f t="shared" si="23"/>
        <v>0.35</v>
      </c>
      <c r="E79" s="132" t="s">
        <v>189</v>
      </c>
      <c r="F79" s="137">
        <f t="shared" si="18"/>
        <v>1</v>
      </c>
      <c r="G79" s="138">
        <f t="shared" si="19"/>
        <v>0.35</v>
      </c>
      <c r="H79" s="178" t="s">
        <v>372</v>
      </c>
    </row>
    <row r="80" spans="1:8" ht="87" customHeight="1" x14ac:dyDescent="0.25">
      <c r="A80" s="148">
        <v>20</v>
      </c>
      <c r="B80" s="149" t="s">
        <v>95</v>
      </c>
      <c r="C80" s="137" t="s">
        <v>67</v>
      </c>
      <c r="D80" s="131">
        <f>$D$11</f>
        <v>0.3</v>
      </c>
      <c r="E80" s="132" t="s">
        <v>189</v>
      </c>
      <c r="F80" s="137">
        <f t="shared" si="18"/>
        <v>1</v>
      </c>
      <c r="G80" s="138">
        <f t="shared" si="19"/>
        <v>0.3</v>
      </c>
      <c r="H80" s="178" t="s">
        <v>439</v>
      </c>
    </row>
    <row r="81" spans="1:8" ht="71.25" customHeight="1" x14ac:dyDescent="0.25">
      <c r="A81" s="135" t="s">
        <v>235</v>
      </c>
      <c r="B81" s="136" t="s">
        <v>167</v>
      </c>
      <c r="C81" s="137" t="s">
        <v>66</v>
      </c>
      <c r="D81" s="138">
        <f t="shared" ref="D81:D82" si="24">$D$12/2</f>
        <v>0.35</v>
      </c>
      <c r="E81" s="132" t="s">
        <v>189</v>
      </c>
      <c r="F81" s="137">
        <f t="shared" si="18"/>
        <v>1</v>
      </c>
      <c r="G81" s="138">
        <f t="shared" si="19"/>
        <v>0.35</v>
      </c>
      <c r="H81" s="176" t="s">
        <v>414</v>
      </c>
    </row>
    <row r="82" spans="1:8" ht="93" customHeight="1" thickBot="1" x14ac:dyDescent="0.3">
      <c r="A82" s="124" t="s">
        <v>236</v>
      </c>
      <c r="B82" s="141" t="s">
        <v>94</v>
      </c>
      <c r="C82" s="137" t="s">
        <v>66</v>
      </c>
      <c r="D82" s="142">
        <f t="shared" si="24"/>
        <v>0.35</v>
      </c>
      <c r="E82" s="164" t="s">
        <v>189</v>
      </c>
      <c r="F82" s="152">
        <f t="shared" si="18"/>
        <v>1</v>
      </c>
      <c r="G82" s="142">
        <f t="shared" si="19"/>
        <v>0.35</v>
      </c>
      <c r="H82" s="183" t="s">
        <v>440</v>
      </c>
    </row>
    <row r="83" spans="1:8" ht="39.950000000000003" customHeight="1" thickBot="1" x14ac:dyDescent="0.3">
      <c r="A83" s="126"/>
      <c r="B83" s="127" t="s">
        <v>89</v>
      </c>
      <c r="C83" s="127" t="s">
        <v>131</v>
      </c>
      <c r="D83" s="127" t="s">
        <v>345</v>
      </c>
      <c r="E83" s="145" t="s">
        <v>6</v>
      </c>
      <c r="F83" s="127" t="s">
        <v>346</v>
      </c>
      <c r="G83" s="127" t="s">
        <v>347</v>
      </c>
      <c r="H83" s="180" t="s">
        <v>8</v>
      </c>
    </row>
    <row r="84" spans="1:8" ht="124.5" customHeight="1" x14ac:dyDescent="0.25">
      <c r="A84" s="153">
        <v>21</v>
      </c>
      <c r="B84" s="154" t="s">
        <v>277</v>
      </c>
      <c r="C84" s="155" t="s">
        <v>67</v>
      </c>
      <c r="D84" s="156">
        <f>$D$11</f>
        <v>0.3</v>
      </c>
      <c r="E84" s="132" t="s">
        <v>189</v>
      </c>
      <c r="F84" s="155">
        <f t="shared" ref="F84:F86" si="25">+IF(E84="SI",1,IF(E84="PARCIALMENTE",0.6,IF(E84="NO",0.2,0)))</f>
        <v>1</v>
      </c>
      <c r="G84" s="156">
        <f t="shared" ref="G84:G86" si="26">D84*F84</f>
        <v>0.3</v>
      </c>
      <c r="H84" s="189" t="s">
        <v>441</v>
      </c>
    </row>
    <row r="85" spans="1:8" ht="78" customHeight="1" x14ac:dyDescent="0.25">
      <c r="A85" s="135" t="s">
        <v>237</v>
      </c>
      <c r="B85" s="136" t="s">
        <v>278</v>
      </c>
      <c r="C85" s="137" t="s">
        <v>66</v>
      </c>
      <c r="D85" s="138">
        <f t="shared" ref="D85:D86" si="27">$D$12/2</f>
        <v>0.35</v>
      </c>
      <c r="E85" s="132" t="s">
        <v>189</v>
      </c>
      <c r="F85" s="137">
        <f t="shared" si="25"/>
        <v>1</v>
      </c>
      <c r="G85" s="138">
        <f t="shared" si="26"/>
        <v>0.35</v>
      </c>
      <c r="H85" s="190" t="s">
        <v>442</v>
      </c>
    </row>
    <row r="86" spans="1:8" ht="63.75" customHeight="1" thickBot="1" x14ac:dyDescent="0.3">
      <c r="A86" s="124" t="s">
        <v>238</v>
      </c>
      <c r="B86" s="141" t="s">
        <v>279</v>
      </c>
      <c r="C86" s="137" t="s">
        <v>66</v>
      </c>
      <c r="D86" s="142">
        <f t="shared" si="27"/>
        <v>0.35</v>
      </c>
      <c r="E86" s="132" t="s">
        <v>189</v>
      </c>
      <c r="F86" s="152">
        <f t="shared" si="25"/>
        <v>1</v>
      </c>
      <c r="G86" s="142">
        <f t="shared" si="26"/>
        <v>0.35</v>
      </c>
      <c r="H86" s="191" t="s">
        <v>443</v>
      </c>
    </row>
    <row r="87" spans="1:8" ht="50.1" customHeight="1" thickBot="1" x14ac:dyDescent="0.3">
      <c r="A87" s="126"/>
      <c r="B87" s="127" t="s">
        <v>96</v>
      </c>
      <c r="C87" s="127" t="s">
        <v>131</v>
      </c>
      <c r="D87" s="127" t="s">
        <v>345</v>
      </c>
      <c r="E87" s="145" t="s">
        <v>6</v>
      </c>
      <c r="F87" s="127" t="s">
        <v>346</v>
      </c>
      <c r="G87" s="127" t="s">
        <v>347</v>
      </c>
      <c r="H87" s="180" t="s">
        <v>8</v>
      </c>
    </row>
    <row r="88" spans="1:8" ht="80.25" customHeight="1" x14ac:dyDescent="0.25">
      <c r="A88" s="128">
        <v>22</v>
      </c>
      <c r="B88" s="129" t="s">
        <v>97</v>
      </c>
      <c r="C88" s="130" t="s">
        <v>67</v>
      </c>
      <c r="D88" s="131">
        <f>$D$11</f>
        <v>0.3</v>
      </c>
      <c r="E88" s="132" t="s">
        <v>189</v>
      </c>
      <c r="F88" s="155">
        <f t="shared" ref="F88:F97" si="28">+IF(E88="SI",1,IF(E88="PARCIALMENTE",0.6,IF(E88="NO",0.2,0)))</f>
        <v>1</v>
      </c>
      <c r="G88" s="156">
        <f t="shared" ref="G88:G97" si="29">D88*F88</f>
        <v>0.3</v>
      </c>
      <c r="H88" s="189" t="s">
        <v>444</v>
      </c>
    </row>
    <row r="89" spans="1:8" ht="52.5" customHeight="1" x14ac:dyDescent="0.25">
      <c r="A89" s="135" t="s">
        <v>239</v>
      </c>
      <c r="B89" s="136" t="s">
        <v>174</v>
      </c>
      <c r="C89" s="137" t="s">
        <v>66</v>
      </c>
      <c r="D89" s="138">
        <f>$D$12/3</f>
        <v>0.23333333333333331</v>
      </c>
      <c r="E89" s="132" t="s">
        <v>189</v>
      </c>
      <c r="F89" s="137">
        <f t="shared" si="28"/>
        <v>1</v>
      </c>
      <c r="G89" s="138">
        <f t="shared" si="29"/>
        <v>0.23333333333333331</v>
      </c>
      <c r="H89" s="178" t="s">
        <v>362</v>
      </c>
    </row>
    <row r="90" spans="1:8" ht="78.75" x14ac:dyDescent="0.25">
      <c r="A90" s="135" t="s">
        <v>240</v>
      </c>
      <c r="B90" s="136" t="s">
        <v>292</v>
      </c>
      <c r="C90" s="137" t="s">
        <v>66</v>
      </c>
      <c r="D90" s="138">
        <f t="shared" ref="D90:D91" si="30">$D$12/3</f>
        <v>0.23333333333333331</v>
      </c>
      <c r="E90" s="132" t="s">
        <v>189</v>
      </c>
      <c r="F90" s="137">
        <f t="shared" si="28"/>
        <v>1</v>
      </c>
      <c r="G90" s="138">
        <f t="shared" si="29"/>
        <v>0.23333333333333331</v>
      </c>
      <c r="H90" s="188" t="s">
        <v>445</v>
      </c>
    </row>
    <row r="91" spans="1:8" ht="81" customHeight="1" x14ac:dyDescent="0.25">
      <c r="A91" s="135" t="s">
        <v>241</v>
      </c>
      <c r="B91" s="136" t="s">
        <v>291</v>
      </c>
      <c r="C91" s="137" t="s">
        <v>66</v>
      </c>
      <c r="D91" s="138">
        <f t="shared" si="30"/>
        <v>0.23333333333333331</v>
      </c>
      <c r="E91" s="132" t="s">
        <v>189</v>
      </c>
      <c r="F91" s="137">
        <f t="shared" si="28"/>
        <v>1</v>
      </c>
      <c r="G91" s="138">
        <f t="shared" si="29"/>
        <v>0.23333333333333331</v>
      </c>
      <c r="H91" s="176" t="s">
        <v>415</v>
      </c>
    </row>
    <row r="92" spans="1:8" ht="90" customHeight="1" x14ac:dyDescent="0.25">
      <c r="A92" s="148">
        <v>23</v>
      </c>
      <c r="B92" s="165" t="s">
        <v>329</v>
      </c>
      <c r="C92" s="137" t="s">
        <v>67</v>
      </c>
      <c r="D92" s="131">
        <f>$D$11</f>
        <v>0.3</v>
      </c>
      <c r="E92" s="132" t="s">
        <v>189</v>
      </c>
      <c r="F92" s="137">
        <f t="shared" si="28"/>
        <v>1</v>
      </c>
      <c r="G92" s="138">
        <f t="shared" si="29"/>
        <v>0.3</v>
      </c>
      <c r="H92" s="188" t="s">
        <v>446</v>
      </c>
    </row>
    <row r="93" spans="1:8" ht="86.25" customHeight="1" x14ac:dyDescent="0.25">
      <c r="A93" s="135" t="s">
        <v>242</v>
      </c>
      <c r="B93" s="136" t="s">
        <v>176</v>
      </c>
      <c r="C93" s="137" t="s">
        <v>66</v>
      </c>
      <c r="D93" s="138">
        <f>$D$12/5</f>
        <v>0.13999999999999999</v>
      </c>
      <c r="E93" s="132" t="s">
        <v>189</v>
      </c>
      <c r="F93" s="137">
        <f t="shared" si="28"/>
        <v>1</v>
      </c>
      <c r="G93" s="138">
        <f t="shared" si="29"/>
        <v>0.13999999999999999</v>
      </c>
      <c r="H93" s="188" t="s">
        <v>447</v>
      </c>
    </row>
    <row r="94" spans="1:8" ht="65.25" customHeight="1" x14ac:dyDescent="0.25">
      <c r="A94" s="135" t="s">
        <v>243</v>
      </c>
      <c r="B94" s="136" t="s">
        <v>280</v>
      </c>
      <c r="C94" s="137" t="s">
        <v>66</v>
      </c>
      <c r="D94" s="138">
        <f t="shared" ref="D94:D97" si="31">$D$12/5</f>
        <v>0.13999999999999999</v>
      </c>
      <c r="E94" s="132" t="s">
        <v>189</v>
      </c>
      <c r="F94" s="137">
        <f t="shared" si="28"/>
        <v>1</v>
      </c>
      <c r="G94" s="138">
        <f t="shared" si="29"/>
        <v>0.13999999999999999</v>
      </c>
      <c r="H94" s="176" t="s">
        <v>409</v>
      </c>
    </row>
    <row r="95" spans="1:8" ht="69" customHeight="1" x14ac:dyDescent="0.25">
      <c r="A95" s="135" t="s">
        <v>244</v>
      </c>
      <c r="B95" s="136" t="s">
        <v>330</v>
      </c>
      <c r="C95" s="137" t="s">
        <v>66</v>
      </c>
      <c r="D95" s="138">
        <f t="shared" si="31"/>
        <v>0.13999999999999999</v>
      </c>
      <c r="E95" s="132" t="s">
        <v>189</v>
      </c>
      <c r="F95" s="137">
        <f t="shared" si="28"/>
        <v>1</v>
      </c>
      <c r="G95" s="138">
        <f t="shared" si="29"/>
        <v>0.13999999999999999</v>
      </c>
      <c r="H95" s="176" t="s">
        <v>408</v>
      </c>
    </row>
    <row r="96" spans="1:8" ht="47.25" x14ac:dyDescent="0.25">
      <c r="A96" s="135" t="s">
        <v>245</v>
      </c>
      <c r="B96" s="136" t="s">
        <v>281</v>
      </c>
      <c r="C96" s="137" t="s">
        <v>66</v>
      </c>
      <c r="D96" s="138">
        <f t="shared" si="31"/>
        <v>0.13999999999999999</v>
      </c>
      <c r="E96" s="132" t="s">
        <v>189</v>
      </c>
      <c r="F96" s="137">
        <f t="shared" si="28"/>
        <v>1</v>
      </c>
      <c r="G96" s="138">
        <f t="shared" si="29"/>
        <v>0.13999999999999999</v>
      </c>
      <c r="H96" s="176" t="s">
        <v>382</v>
      </c>
    </row>
    <row r="97" spans="1:8" ht="120" customHeight="1" thickBot="1" x14ac:dyDescent="0.3">
      <c r="A97" s="160" t="s">
        <v>246</v>
      </c>
      <c r="B97" s="161" t="s">
        <v>101</v>
      </c>
      <c r="C97" s="137" t="s">
        <v>66</v>
      </c>
      <c r="D97" s="162">
        <f t="shared" si="31"/>
        <v>0.13999999999999999</v>
      </c>
      <c r="E97" s="132" t="s">
        <v>189</v>
      </c>
      <c r="F97" s="152">
        <f t="shared" si="28"/>
        <v>1</v>
      </c>
      <c r="G97" s="142">
        <f t="shared" si="29"/>
        <v>0.13999999999999999</v>
      </c>
      <c r="H97" s="191" t="s">
        <v>417</v>
      </c>
    </row>
    <row r="98" spans="1:8" ht="39.950000000000003" customHeight="1" thickBot="1" x14ac:dyDescent="0.3">
      <c r="A98" s="126"/>
      <c r="B98" s="127" t="s">
        <v>102</v>
      </c>
      <c r="C98" s="127" t="s">
        <v>131</v>
      </c>
      <c r="D98" s="127" t="s">
        <v>345</v>
      </c>
      <c r="E98" s="145" t="s">
        <v>6</v>
      </c>
      <c r="F98" s="127" t="s">
        <v>346</v>
      </c>
      <c r="G98" s="127" t="s">
        <v>347</v>
      </c>
      <c r="H98" s="180" t="s">
        <v>8</v>
      </c>
    </row>
    <row r="99" spans="1:8" ht="84.75" customHeight="1" x14ac:dyDescent="0.25">
      <c r="A99" s="128">
        <v>24</v>
      </c>
      <c r="B99" s="129" t="s">
        <v>282</v>
      </c>
      <c r="C99" s="155" t="s">
        <v>67</v>
      </c>
      <c r="D99" s="156">
        <f>$D$11</f>
        <v>0.3</v>
      </c>
      <c r="E99" s="132" t="s">
        <v>189</v>
      </c>
      <c r="F99" s="155">
        <f t="shared" ref="F99:F114" si="32">+IF(E99="SI",1,IF(E99="PARCIALMENTE",0.6,IF(E99="NO",0.2,0)))</f>
        <v>1</v>
      </c>
      <c r="G99" s="156">
        <f t="shared" ref="G99:G114" si="33">D99*F99</f>
        <v>0.3</v>
      </c>
      <c r="H99" s="177" t="s">
        <v>465</v>
      </c>
    </row>
    <row r="100" spans="1:8" ht="125.25" customHeight="1" x14ac:dyDescent="0.25">
      <c r="A100" s="135" t="s">
        <v>247</v>
      </c>
      <c r="B100" s="136" t="s">
        <v>311</v>
      </c>
      <c r="C100" s="137" t="s">
        <v>66</v>
      </c>
      <c r="D100" s="138">
        <f>$D$12/4</f>
        <v>0.17499999999999999</v>
      </c>
      <c r="E100" s="132" t="s">
        <v>189</v>
      </c>
      <c r="F100" s="137">
        <f t="shared" si="32"/>
        <v>1</v>
      </c>
      <c r="G100" s="138">
        <f t="shared" si="33"/>
        <v>0.17499999999999999</v>
      </c>
      <c r="H100" s="176" t="s">
        <v>466</v>
      </c>
    </row>
    <row r="101" spans="1:8" ht="126.75" customHeight="1" x14ac:dyDescent="0.25">
      <c r="A101" s="135" t="s">
        <v>248</v>
      </c>
      <c r="B101" s="136" t="s">
        <v>312</v>
      </c>
      <c r="C101" s="137" t="s">
        <v>66</v>
      </c>
      <c r="D101" s="138">
        <f t="shared" ref="D101:D103" si="34">$D$12/4</f>
        <v>0.17499999999999999</v>
      </c>
      <c r="E101" s="132" t="s">
        <v>189</v>
      </c>
      <c r="F101" s="137">
        <f t="shared" si="32"/>
        <v>1</v>
      </c>
      <c r="G101" s="138">
        <f t="shared" si="33"/>
        <v>0.17499999999999999</v>
      </c>
      <c r="H101" s="176" t="s">
        <v>468</v>
      </c>
    </row>
    <row r="102" spans="1:8" ht="82.5" customHeight="1" x14ac:dyDescent="0.25">
      <c r="A102" s="135" t="s">
        <v>249</v>
      </c>
      <c r="B102" s="136" t="s">
        <v>287</v>
      </c>
      <c r="C102" s="137" t="s">
        <v>66</v>
      </c>
      <c r="D102" s="138">
        <f t="shared" si="34"/>
        <v>0.17499999999999999</v>
      </c>
      <c r="E102" s="132" t="s">
        <v>189</v>
      </c>
      <c r="F102" s="137">
        <f t="shared" si="32"/>
        <v>1</v>
      </c>
      <c r="G102" s="138">
        <f t="shared" si="33"/>
        <v>0.17499999999999999</v>
      </c>
      <c r="H102" s="190" t="s">
        <v>448</v>
      </c>
    </row>
    <row r="103" spans="1:8" ht="98.25" customHeight="1" x14ac:dyDescent="0.25">
      <c r="A103" s="160" t="s">
        <v>314</v>
      </c>
      <c r="B103" s="161" t="s">
        <v>105</v>
      </c>
      <c r="C103" s="137" t="s">
        <v>66</v>
      </c>
      <c r="D103" s="162">
        <f t="shared" si="34"/>
        <v>0.17499999999999999</v>
      </c>
      <c r="E103" s="132" t="s">
        <v>189</v>
      </c>
      <c r="F103" s="163">
        <f t="shared" si="32"/>
        <v>1</v>
      </c>
      <c r="G103" s="162">
        <f t="shared" si="33"/>
        <v>0.17499999999999999</v>
      </c>
      <c r="H103" s="176" t="s">
        <v>391</v>
      </c>
    </row>
    <row r="104" spans="1:8" ht="94.5" customHeight="1" x14ac:dyDescent="0.25">
      <c r="A104" s="148">
        <v>25</v>
      </c>
      <c r="B104" s="149" t="s">
        <v>283</v>
      </c>
      <c r="C104" s="137" t="s">
        <v>67</v>
      </c>
      <c r="D104" s="138">
        <f>$D$11</f>
        <v>0.3</v>
      </c>
      <c r="E104" s="132" t="s">
        <v>189</v>
      </c>
      <c r="F104" s="137">
        <f t="shared" si="32"/>
        <v>1</v>
      </c>
      <c r="G104" s="138">
        <f t="shared" si="33"/>
        <v>0.3</v>
      </c>
      <c r="H104" s="176" t="s">
        <v>390</v>
      </c>
    </row>
    <row r="105" spans="1:8" ht="78.75" customHeight="1" x14ac:dyDescent="0.25">
      <c r="A105" s="135" t="s">
        <v>250</v>
      </c>
      <c r="B105" s="136" t="s">
        <v>263</v>
      </c>
      <c r="C105" s="137" t="s">
        <v>66</v>
      </c>
      <c r="D105" s="138">
        <f>$D$12</f>
        <v>0.7</v>
      </c>
      <c r="E105" s="132" t="s">
        <v>189</v>
      </c>
      <c r="F105" s="137">
        <f t="shared" si="32"/>
        <v>1</v>
      </c>
      <c r="G105" s="138">
        <f t="shared" si="33"/>
        <v>0.7</v>
      </c>
      <c r="H105" s="176" t="s">
        <v>449</v>
      </c>
    </row>
    <row r="106" spans="1:8" ht="94.5" customHeight="1" x14ac:dyDescent="0.25">
      <c r="A106" s="148">
        <v>26</v>
      </c>
      <c r="B106" s="149" t="s">
        <v>106</v>
      </c>
      <c r="C106" s="137" t="s">
        <v>67</v>
      </c>
      <c r="D106" s="138">
        <f>$D$11</f>
        <v>0.3</v>
      </c>
      <c r="E106" s="132" t="s">
        <v>189</v>
      </c>
      <c r="F106" s="137">
        <f t="shared" si="32"/>
        <v>1</v>
      </c>
      <c r="G106" s="138">
        <f t="shared" si="33"/>
        <v>0.3</v>
      </c>
      <c r="H106" s="178" t="s">
        <v>450</v>
      </c>
    </row>
    <row r="107" spans="1:8" ht="97.5" customHeight="1" x14ac:dyDescent="0.25">
      <c r="A107" s="135" t="s">
        <v>251</v>
      </c>
      <c r="B107" s="136" t="s">
        <v>181</v>
      </c>
      <c r="C107" s="137" t="s">
        <v>66</v>
      </c>
      <c r="D107" s="138">
        <f t="shared" ref="D107:D108" si="35">$D$12/2</f>
        <v>0.35</v>
      </c>
      <c r="E107" s="132" t="s">
        <v>189</v>
      </c>
      <c r="F107" s="137">
        <f t="shared" si="32"/>
        <v>1</v>
      </c>
      <c r="G107" s="138">
        <f t="shared" si="33"/>
        <v>0.35</v>
      </c>
      <c r="H107" s="178" t="s">
        <v>451</v>
      </c>
    </row>
    <row r="108" spans="1:8" ht="99" customHeight="1" thickBot="1" x14ac:dyDescent="0.3">
      <c r="A108" s="124" t="s">
        <v>344</v>
      </c>
      <c r="B108" s="141" t="s">
        <v>182</v>
      </c>
      <c r="C108" s="137" t="s">
        <v>66</v>
      </c>
      <c r="D108" s="142">
        <f t="shared" si="35"/>
        <v>0.35</v>
      </c>
      <c r="E108" s="132" t="s">
        <v>189</v>
      </c>
      <c r="F108" s="152">
        <f t="shared" si="32"/>
        <v>1</v>
      </c>
      <c r="G108" s="142">
        <f t="shared" si="33"/>
        <v>0.35</v>
      </c>
      <c r="H108" s="178" t="s">
        <v>451</v>
      </c>
    </row>
    <row r="109" spans="1:8" ht="96" customHeight="1" x14ac:dyDescent="0.25">
      <c r="A109" s="153">
        <v>27</v>
      </c>
      <c r="B109" s="154" t="s">
        <v>264</v>
      </c>
      <c r="C109" s="155" t="s">
        <v>67</v>
      </c>
      <c r="D109" s="156">
        <f>$D$11</f>
        <v>0.3</v>
      </c>
      <c r="E109" s="132" t="s">
        <v>189</v>
      </c>
      <c r="F109" s="155">
        <f t="shared" si="32"/>
        <v>1</v>
      </c>
      <c r="G109" s="156">
        <f t="shared" si="33"/>
        <v>0.3</v>
      </c>
      <c r="H109" s="177" t="s">
        <v>452</v>
      </c>
    </row>
    <row r="110" spans="1:8" ht="124.5" customHeight="1" x14ac:dyDescent="0.25">
      <c r="A110" s="135" t="s">
        <v>252</v>
      </c>
      <c r="B110" s="136" t="s">
        <v>284</v>
      </c>
      <c r="C110" s="137" t="s">
        <v>66</v>
      </c>
      <c r="D110" s="138">
        <f t="shared" ref="D110:D114" si="36">$D$12/5</f>
        <v>0.13999999999999999</v>
      </c>
      <c r="E110" s="132" t="s">
        <v>189</v>
      </c>
      <c r="F110" s="137">
        <f t="shared" si="32"/>
        <v>1</v>
      </c>
      <c r="G110" s="138">
        <f t="shared" si="33"/>
        <v>0.13999999999999999</v>
      </c>
      <c r="H110" s="176" t="s">
        <v>453</v>
      </c>
    </row>
    <row r="111" spans="1:8" ht="57.75" customHeight="1" x14ac:dyDescent="0.25">
      <c r="A111" s="135" t="s">
        <v>253</v>
      </c>
      <c r="B111" s="136" t="s">
        <v>285</v>
      </c>
      <c r="C111" s="137" t="s">
        <v>66</v>
      </c>
      <c r="D111" s="138">
        <f t="shared" si="36"/>
        <v>0.13999999999999999</v>
      </c>
      <c r="E111" s="132" t="s">
        <v>189</v>
      </c>
      <c r="F111" s="137">
        <f t="shared" si="32"/>
        <v>1</v>
      </c>
      <c r="G111" s="138">
        <f t="shared" si="33"/>
        <v>0.13999999999999999</v>
      </c>
      <c r="H111" s="176" t="s">
        <v>454</v>
      </c>
    </row>
    <row r="112" spans="1:8" ht="102.75" customHeight="1" x14ac:dyDescent="0.25">
      <c r="A112" s="135" t="s">
        <v>254</v>
      </c>
      <c r="B112" s="136" t="s">
        <v>286</v>
      </c>
      <c r="C112" s="137" t="s">
        <v>66</v>
      </c>
      <c r="D112" s="138">
        <f t="shared" si="36"/>
        <v>0.13999999999999999</v>
      </c>
      <c r="E112" s="132" t="s">
        <v>189</v>
      </c>
      <c r="F112" s="137">
        <f t="shared" si="32"/>
        <v>1</v>
      </c>
      <c r="G112" s="138">
        <f t="shared" si="33"/>
        <v>0.13999999999999999</v>
      </c>
      <c r="H112" s="176" t="s">
        <v>455</v>
      </c>
    </row>
    <row r="113" spans="1:8" ht="113.25" customHeight="1" x14ac:dyDescent="0.25">
      <c r="A113" s="135" t="s">
        <v>255</v>
      </c>
      <c r="B113" s="136" t="s">
        <v>114</v>
      </c>
      <c r="C113" s="137" t="s">
        <v>66</v>
      </c>
      <c r="D113" s="138">
        <f t="shared" si="36"/>
        <v>0.13999999999999999</v>
      </c>
      <c r="E113" s="132" t="s">
        <v>189</v>
      </c>
      <c r="F113" s="137">
        <f t="shared" si="32"/>
        <v>1</v>
      </c>
      <c r="G113" s="138">
        <f t="shared" si="33"/>
        <v>0.13999999999999999</v>
      </c>
      <c r="H113" s="176" t="s">
        <v>456</v>
      </c>
    </row>
    <row r="114" spans="1:8" ht="141" customHeight="1" thickBot="1" x14ac:dyDescent="0.3">
      <c r="A114" s="124" t="s">
        <v>256</v>
      </c>
      <c r="B114" s="141" t="s">
        <v>108</v>
      </c>
      <c r="C114" s="137" t="s">
        <v>66</v>
      </c>
      <c r="D114" s="142">
        <f t="shared" si="36"/>
        <v>0.13999999999999999</v>
      </c>
      <c r="E114" s="132" t="s">
        <v>191</v>
      </c>
      <c r="F114" s="152">
        <f t="shared" si="32"/>
        <v>0.6</v>
      </c>
      <c r="G114" s="142">
        <f t="shared" si="33"/>
        <v>8.3999999999999991E-2</v>
      </c>
      <c r="H114" s="176" t="s">
        <v>457</v>
      </c>
    </row>
    <row r="115" spans="1:8" ht="21" customHeight="1" thickBot="1" x14ac:dyDescent="0.3">
      <c r="A115" s="126"/>
      <c r="B115" s="199" t="s">
        <v>115</v>
      </c>
      <c r="C115" s="200"/>
      <c r="D115" s="201"/>
      <c r="E115" s="158"/>
      <c r="F115" s="159"/>
      <c r="G115" s="159"/>
      <c r="H115" s="173"/>
    </row>
    <row r="116" spans="1:8" ht="39.950000000000003" customHeight="1" thickBot="1" x14ac:dyDescent="0.3">
      <c r="A116" s="126"/>
      <c r="B116" s="127" t="s">
        <v>115</v>
      </c>
      <c r="C116" s="127" t="s">
        <v>131</v>
      </c>
      <c r="D116" s="127" t="s">
        <v>345</v>
      </c>
      <c r="E116" s="145" t="s">
        <v>6</v>
      </c>
      <c r="F116" s="127" t="s">
        <v>346</v>
      </c>
      <c r="G116" s="127" t="s">
        <v>347</v>
      </c>
      <c r="H116" s="180" t="s">
        <v>8</v>
      </c>
    </row>
    <row r="117" spans="1:8" ht="94.5" x14ac:dyDescent="0.25">
      <c r="A117" s="128">
        <v>28</v>
      </c>
      <c r="B117" s="129" t="s">
        <v>331</v>
      </c>
      <c r="C117" s="130" t="s">
        <v>67</v>
      </c>
      <c r="D117" s="131">
        <f>$D$11</f>
        <v>0.3</v>
      </c>
      <c r="E117" s="132" t="s">
        <v>189</v>
      </c>
      <c r="F117" s="130">
        <f t="shared" ref="F117:F119" si="37">+IF(E117="SI",1,IF(E117="PARCIALMENTE",0.6,IF(E117="NO",0.2,0)))</f>
        <v>1</v>
      </c>
      <c r="G117" s="146">
        <f t="shared" ref="G117:G119" si="38">D117*F117</f>
        <v>0.3</v>
      </c>
      <c r="H117" s="176" t="s">
        <v>458</v>
      </c>
    </row>
    <row r="118" spans="1:8" ht="155.25" customHeight="1" x14ac:dyDescent="0.25">
      <c r="A118" s="135" t="s">
        <v>332</v>
      </c>
      <c r="B118" s="136" t="s">
        <v>301</v>
      </c>
      <c r="C118" s="137" t="s">
        <v>66</v>
      </c>
      <c r="D118" s="138">
        <f t="shared" ref="D118:D119" si="39">$D$12/2</f>
        <v>0.35</v>
      </c>
      <c r="E118" s="132" t="s">
        <v>191</v>
      </c>
      <c r="F118" s="137">
        <f t="shared" si="37"/>
        <v>0.6</v>
      </c>
      <c r="G118" s="138">
        <f t="shared" si="38"/>
        <v>0.21</v>
      </c>
      <c r="H118" s="176" t="s">
        <v>459</v>
      </c>
    </row>
    <row r="119" spans="1:8" ht="69.75" customHeight="1" thickBot="1" x14ac:dyDescent="0.3">
      <c r="A119" s="160" t="s">
        <v>333</v>
      </c>
      <c r="B119" s="161" t="s">
        <v>334</v>
      </c>
      <c r="C119" s="137" t="s">
        <v>66</v>
      </c>
      <c r="D119" s="162">
        <f t="shared" si="39"/>
        <v>0.35</v>
      </c>
      <c r="E119" s="132" t="s">
        <v>189</v>
      </c>
      <c r="F119" s="163">
        <f t="shared" si="37"/>
        <v>1</v>
      </c>
      <c r="G119" s="162">
        <f t="shared" si="38"/>
        <v>0.35</v>
      </c>
      <c r="H119" s="176" t="s">
        <v>460</v>
      </c>
    </row>
    <row r="120" spans="1:8" ht="21" customHeight="1" thickBot="1" x14ac:dyDescent="0.3">
      <c r="A120" s="126"/>
      <c r="B120" s="199" t="s">
        <v>117</v>
      </c>
      <c r="C120" s="200"/>
      <c r="D120" s="201"/>
      <c r="E120" s="158"/>
      <c r="F120" s="159"/>
      <c r="G120" s="159"/>
      <c r="H120" s="173"/>
    </row>
    <row r="121" spans="1:8" ht="50.1" customHeight="1" thickBot="1" x14ac:dyDescent="0.3">
      <c r="A121" s="126"/>
      <c r="B121" s="127" t="s">
        <v>117</v>
      </c>
      <c r="C121" s="127" t="s">
        <v>131</v>
      </c>
      <c r="D121" s="127" t="s">
        <v>345</v>
      </c>
      <c r="E121" s="145" t="s">
        <v>6</v>
      </c>
      <c r="F121" s="127" t="s">
        <v>346</v>
      </c>
      <c r="G121" s="127" t="s">
        <v>347</v>
      </c>
      <c r="H121" s="180" t="s">
        <v>8</v>
      </c>
    </row>
    <row r="122" spans="1:8" ht="105.75" customHeight="1" x14ac:dyDescent="0.25">
      <c r="A122" s="150">
        <v>29</v>
      </c>
      <c r="B122" s="129" t="s">
        <v>335</v>
      </c>
      <c r="C122" s="130" t="s">
        <v>67</v>
      </c>
      <c r="D122" s="146">
        <f>$D$11</f>
        <v>0.3</v>
      </c>
      <c r="E122" s="132" t="s">
        <v>189</v>
      </c>
      <c r="F122" s="130">
        <f t="shared" ref="F122:F133" si="40">+IF(E122="SI",1,IF(E122="PARCIALMENTE",0.6,IF(E122="NO",0.2,0)))</f>
        <v>1</v>
      </c>
      <c r="G122" s="146">
        <f t="shared" ref="G122:G133" si="41">D122*F122</f>
        <v>0.3</v>
      </c>
      <c r="H122" s="179" t="s">
        <v>388</v>
      </c>
    </row>
    <row r="123" spans="1:8" ht="103.5" customHeight="1" x14ac:dyDescent="0.25">
      <c r="A123" s="135" t="s">
        <v>257</v>
      </c>
      <c r="B123" s="136" t="s">
        <v>288</v>
      </c>
      <c r="C123" s="137" t="s">
        <v>66</v>
      </c>
      <c r="D123" s="138">
        <f>$D$12</f>
        <v>0.7</v>
      </c>
      <c r="E123" s="132" t="s">
        <v>189</v>
      </c>
      <c r="F123" s="137">
        <f t="shared" si="40"/>
        <v>1</v>
      </c>
      <c r="G123" s="138">
        <f t="shared" si="41"/>
        <v>0.7</v>
      </c>
      <c r="H123" s="176" t="s">
        <v>461</v>
      </c>
    </row>
    <row r="124" spans="1:8" ht="74.25" customHeight="1" x14ac:dyDescent="0.25">
      <c r="A124" s="148">
        <v>30</v>
      </c>
      <c r="B124" s="149" t="s">
        <v>119</v>
      </c>
      <c r="C124" s="137" t="s">
        <v>67</v>
      </c>
      <c r="D124" s="138">
        <f>$D$11</f>
        <v>0.3</v>
      </c>
      <c r="E124" s="132" t="s">
        <v>189</v>
      </c>
      <c r="F124" s="137">
        <f t="shared" si="40"/>
        <v>1</v>
      </c>
      <c r="G124" s="138">
        <f t="shared" si="41"/>
        <v>0.3</v>
      </c>
      <c r="H124" s="178" t="s">
        <v>462</v>
      </c>
    </row>
    <row r="125" spans="1:8" ht="102.75" customHeight="1" x14ac:dyDescent="0.25">
      <c r="A125" s="135" t="s">
        <v>258</v>
      </c>
      <c r="B125" s="136" t="s">
        <v>336</v>
      </c>
      <c r="C125" s="137" t="s">
        <v>66</v>
      </c>
      <c r="D125" s="138">
        <f>$D$12/4</f>
        <v>0.17499999999999999</v>
      </c>
      <c r="E125" s="132" t="s">
        <v>191</v>
      </c>
      <c r="F125" s="137">
        <f t="shared" si="40"/>
        <v>0.6</v>
      </c>
      <c r="G125" s="138">
        <f>D125*F125</f>
        <v>0.105</v>
      </c>
      <c r="H125" s="176" t="s">
        <v>389</v>
      </c>
    </row>
    <row r="126" spans="1:8" ht="96" customHeight="1" x14ac:dyDescent="0.25">
      <c r="A126" s="135" t="s">
        <v>337</v>
      </c>
      <c r="B126" s="136" t="s">
        <v>121</v>
      </c>
      <c r="C126" s="137" t="s">
        <v>66</v>
      </c>
      <c r="D126" s="138">
        <f t="shared" ref="D126:D128" si="42">$D$12/4</f>
        <v>0.17499999999999999</v>
      </c>
      <c r="E126" s="132" t="s">
        <v>189</v>
      </c>
      <c r="F126" s="137">
        <f t="shared" si="40"/>
        <v>1</v>
      </c>
      <c r="G126" s="138">
        <f t="shared" si="41"/>
        <v>0.17499999999999999</v>
      </c>
      <c r="H126" s="176" t="s">
        <v>469</v>
      </c>
    </row>
    <row r="127" spans="1:8" ht="48.75" customHeight="1" x14ac:dyDescent="0.25">
      <c r="A127" s="135" t="s">
        <v>338</v>
      </c>
      <c r="B127" s="136" t="s">
        <v>120</v>
      </c>
      <c r="C127" s="137" t="s">
        <v>66</v>
      </c>
      <c r="D127" s="138">
        <f t="shared" si="42"/>
        <v>0.17499999999999999</v>
      </c>
      <c r="E127" s="132" t="s">
        <v>189</v>
      </c>
      <c r="F127" s="137">
        <f t="shared" si="40"/>
        <v>1</v>
      </c>
      <c r="G127" s="138">
        <f t="shared" si="41"/>
        <v>0.17499999999999999</v>
      </c>
      <c r="H127" s="176" t="s">
        <v>378</v>
      </c>
    </row>
    <row r="128" spans="1:8" ht="64.5" customHeight="1" thickBot="1" x14ac:dyDescent="0.3">
      <c r="A128" s="124" t="s">
        <v>339</v>
      </c>
      <c r="B128" s="141" t="s">
        <v>261</v>
      </c>
      <c r="C128" s="137" t="s">
        <v>66</v>
      </c>
      <c r="D128" s="142">
        <f t="shared" si="42"/>
        <v>0.17499999999999999</v>
      </c>
      <c r="E128" s="132" t="s">
        <v>189</v>
      </c>
      <c r="F128" s="152">
        <f t="shared" si="40"/>
        <v>1</v>
      </c>
      <c r="G128" s="142">
        <f t="shared" si="41"/>
        <v>0.17499999999999999</v>
      </c>
      <c r="H128" s="176" t="s">
        <v>463</v>
      </c>
    </row>
    <row r="129" spans="1:8" ht="116.25" customHeight="1" x14ac:dyDescent="0.25">
      <c r="A129" s="153">
        <v>31</v>
      </c>
      <c r="B129" s="154" t="s">
        <v>300</v>
      </c>
      <c r="C129" s="155" t="s">
        <v>67</v>
      </c>
      <c r="D129" s="156">
        <f>$D$11</f>
        <v>0.3</v>
      </c>
      <c r="E129" s="132" t="s">
        <v>189</v>
      </c>
      <c r="F129" s="155">
        <f t="shared" si="40"/>
        <v>1</v>
      </c>
      <c r="G129" s="156">
        <f t="shared" si="41"/>
        <v>0.3</v>
      </c>
      <c r="H129" s="177" t="s">
        <v>387</v>
      </c>
    </row>
    <row r="130" spans="1:8" ht="100.5" customHeight="1" x14ac:dyDescent="0.25">
      <c r="A130" s="135" t="s">
        <v>259</v>
      </c>
      <c r="B130" s="136" t="s">
        <v>307</v>
      </c>
      <c r="C130" s="137" t="s">
        <v>66</v>
      </c>
      <c r="D130" s="138">
        <f>$D$12</f>
        <v>0.7</v>
      </c>
      <c r="E130" s="132" t="s">
        <v>189</v>
      </c>
      <c r="F130" s="137">
        <f t="shared" si="40"/>
        <v>1</v>
      </c>
      <c r="G130" s="138">
        <f t="shared" si="41"/>
        <v>0.7</v>
      </c>
      <c r="H130" s="188" t="s">
        <v>418</v>
      </c>
    </row>
    <row r="131" spans="1:8" ht="84" customHeight="1" x14ac:dyDescent="0.25">
      <c r="A131" s="148">
        <v>32</v>
      </c>
      <c r="B131" s="149" t="s">
        <v>340</v>
      </c>
      <c r="C131" s="137" t="s">
        <v>67</v>
      </c>
      <c r="D131" s="138">
        <f>$D$11</f>
        <v>0.3</v>
      </c>
      <c r="E131" s="132" t="s">
        <v>189</v>
      </c>
      <c r="F131" s="137">
        <f t="shared" si="40"/>
        <v>1</v>
      </c>
      <c r="G131" s="138">
        <f t="shared" si="41"/>
        <v>0.3</v>
      </c>
      <c r="H131" s="176" t="s">
        <v>464</v>
      </c>
    </row>
    <row r="132" spans="1:8" ht="102.75" customHeight="1" x14ac:dyDescent="0.25">
      <c r="A132" s="135" t="s">
        <v>260</v>
      </c>
      <c r="B132" s="136" t="s">
        <v>289</v>
      </c>
      <c r="C132" s="137" t="s">
        <v>66</v>
      </c>
      <c r="D132" s="138">
        <f t="shared" ref="D132:D133" si="43">$D$12/2</f>
        <v>0.35</v>
      </c>
      <c r="E132" s="132" t="s">
        <v>190</v>
      </c>
      <c r="F132" s="137">
        <f t="shared" si="40"/>
        <v>0.2</v>
      </c>
      <c r="G132" s="138">
        <f t="shared" si="41"/>
        <v>6.9999999999999993E-2</v>
      </c>
      <c r="H132" s="188" t="s">
        <v>419</v>
      </c>
    </row>
    <row r="133" spans="1:8" ht="84" customHeight="1" thickBot="1" x14ac:dyDescent="0.3">
      <c r="A133" s="124" t="s">
        <v>341</v>
      </c>
      <c r="B133" s="141" t="s">
        <v>290</v>
      </c>
      <c r="C133" s="137" t="s">
        <v>66</v>
      </c>
      <c r="D133" s="142">
        <f t="shared" si="43"/>
        <v>0.35</v>
      </c>
      <c r="E133" s="164" t="s">
        <v>190</v>
      </c>
      <c r="F133" s="152">
        <f t="shared" si="40"/>
        <v>0.2</v>
      </c>
      <c r="G133" s="142">
        <f t="shared" si="41"/>
        <v>6.9999999999999993E-2</v>
      </c>
      <c r="H133" s="176" t="s">
        <v>386</v>
      </c>
    </row>
    <row r="134" spans="1:8" ht="30.75" customHeight="1" thickBot="1" x14ac:dyDescent="0.3">
      <c r="D134" s="166">
        <f>SUM(D16:D133)</f>
        <v>32.000000000000036</v>
      </c>
      <c r="E134" s="167" t="s">
        <v>192</v>
      </c>
      <c r="F134" s="112"/>
      <c r="G134" s="166">
        <f>SUM(G16:G133)</f>
        <v>30.280666666666701</v>
      </c>
      <c r="H134" s="101"/>
    </row>
    <row r="135" spans="1:8" x14ac:dyDescent="0.25">
      <c r="H135" s="101"/>
    </row>
    <row r="136" spans="1:8" x14ac:dyDescent="0.25">
      <c r="H136" s="101"/>
    </row>
    <row r="137" spans="1:8" x14ac:dyDescent="0.25">
      <c r="A137" s="212" t="s">
        <v>359</v>
      </c>
      <c r="B137" s="212"/>
      <c r="C137" s="212"/>
      <c r="D137" s="212"/>
      <c r="E137" s="212"/>
      <c r="F137" s="212"/>
      <c r="G137" s="212"/>
      <c r="H137" s="212"/>
    </row>
    <row r="138" spans="1:8" x14ac:dyDescent="0.25">
      <c r="H138" s="101"/>
    </row>
    <row r="139" spans="1:8" x14ac:dyDescent="0.25">
      <c r="B139" s="113" t="s">
        <v>348</v>
      </c>
      <c r="C139" s="214">
        <v>5</v>
      </c>
      <c r="D139" s="214"/>
      <c r="E139" s="214"/>
      <c r="F139" s="112"/>
      <c r="H139" s="101"/>
    </row>
    <row r="140" spans="1:8" x14ac:dyDescent="0.25">
      <c r="B140" s="111" t="s">
        <v>196</v>
      </c>
      <c r="C140" s="209">
        <f>G134/D134</f>
        <v>0.94627083333333339</v>
      </c>
      <c r="D140" s="209"/>
      <c r="E140" s="209"/>
      <c r="H140" s="101"/>
    </row>
    <row r="141" spans="1:8" x14ac:dyDescent="0.25">
      <c r="B141" s="114" t="s">
        <v>197</v>
      </c>
      <c r="C141" s="215">
        <f>+C139*C140</f>
        <v>4.7313541666666667</v>
      </c>
      <c r="D141" s="215"/>
      <c r="E141" s="215"/>
      <c r="F141" s="115"/>
      <c r="H141" s="109"/>
    </row>
    <row r="142" spans="1:8" x14ac:dyDescent="0.25">
      <c r="H142" s="101"/>
    </row>
    <row r="143" spans="1:8" x14ac:dyDescent="0.25">
      <c r="H143" s="101"/>
    </row>
    <row r="144" spans="1:8" ht="64.5" customHeight="1" x14ac:dyDescent="0.25">
      <c r="A144" s="213" t="s">
        <v>360</v>
      </c>
      <c r="B144" s="213"/>
      <c r="C144" s="213"/>
      <c r="D144" s="213"/>
      <c r="E144" s="213"/>
      <c r="F144" s="213"/>
      <c r="G144" s="213"/>
      <c r="H144" s="213"/>
    </row>
    <row r="145" spans="2:7" x14ac:dyDescent="0.25">
      <c r="C145" s="209"/>
      <c r="D145" s="209"/>
      <c r="E145" s="209"/>
      <c r="F145" s="209"/>
      <c r="G145" s="209"/>
    </row>
    <row r="146" spans="2:7" x14ac:dyDescent="0.25">
      <c r="C146" s="209"/>
      <c r="D146" s="209"/>
      <c r="E146" s="209"/>
      <c r="F146" s="209"/>
      <c r="G146" s="209"/>
    </row>
    <row r="147" spans="2:7" x14ac:dyDescent="0.25">
      <c r="C147" s="209"/>
      <c r="D147" s="209"/>
      <c r="E147" s="209"/>
      <c r="F147" s="209"/>
      <c r="G147" s="209"/>
    </row>
    <row r="148" spans="2:7" ht="30" customHeight="1" thickBot="1" x14ac:dyDescent="0.3">
      <c r="B148" s="116" t="s">
        <v>349</v>
      </c>
      <c r="C148" s="217"/>
      <c r="D148" s="217"/>
      <c r="E148" s="217"/>
      <c r="F148" s="217"/>
      <c r="G148" s="217"/>
    </row>
    <row r="149" spans="2:7" ht="30" customHeight="1" x14ac:dyDescent="0.25">
      <c r="B149" s="116" t="s">
        <v>350</v>
      </c>
      <c r="C149" s="210" t="s">
        <v>364</v>
      </c>
      <c r="D149" s="210"/>
      <c r="E149" s="210"/>
      <c r="F149" s="210"/>
      <c r="G149" s="210"/>
    </row>
    <row r="150" spans="2:7" ht="30" customHeight="1" x14ac:dyDescent="0.25">
      <c r="B150" s="116" t="s">
        <v>351</v>
      </c>
      <c r="C150" s="209" t="s">
        <v>366</v>
      </c>
      <c r="D150" s="209"/>
      <c r="E150" s="209"/>
      <c r="F150" s="209"/>
      <c r="G150" s="209"/>
    </row>
    <row r="151" spans="2:7" ht="30" customHeight="1" x14ac:dyDescent="0.25">
      <c r="B151" s="116"/>
    </row>
    <row r="152" spans="2:7" ht="30" customHeight="1" x14ac:dyDescent="0.25">
      <c r="B152" s="116"/>
    </row>
    <row r="153" spans="2:7" ht="30" customHeight="1" x14ac:dyDescent="0.25">
      <c r="B153" s="116"/>
      <c r="C153" s="209"/>
      <c r="D153" s="209"/>
      <c r="E153" s="209"/>
      <c r="F153" s="209"/>
      <c r="G153" s="209"/>
    </row>
    <row r="154" spans="2:7" ht="30" customHeight="1" x14ac:dyDescent="0.25">
      <c r="B154" s="116"/>
      <c r="C154" s="209"/>
      <c r="D154" s="209"/>
      <c r="E154" s="209"/>
      <c r="F154" s="209"/>
      <c r="G154" s="209"/>
    </row>
    <row r="155" spans="2:7" ht="30" customHeight="1" thickBot="1" x14ac:dyDescent="0.3">
      <c r="B155" s="116" t="s">
        <v>349</v>
      </c>
      <c r="C155" s="217"/>
      <c r="D155" s="217"/>
      <c r="E155" s="217"/>
      <c r="F155" s="217"/>
      <c r="G155" s="217"/>
    </row>
    <row r="156" spans="2:7" ht="30" customHeight="1" x14ac:dyDescent="0.25">
      <c r="B156" s="116" t="s">
        <v>350</v>
      </c>
      <c r="C156" s="216" t="s">
        <v>379</v>
      </c>
      <c r="D156" s="210"/>
      <c r="E156" s="210"/>
      <c r="F156" s="210"/>
      <c r="G156" s="210"/>
    </row>
    <row r="157" spans="2:7" ht="30" customHeight="1" x14ac:dyDescent="0.25">
      <c r="B157" s="116" t="s">
        <v>351</v>
      </c>
      <c r="C157" s="211" t="s">
        <v>365</v>
      </c>
      <c r="D157" s="209"/>
      <c r="E157" s="209"/>
      <c r="F157" s="209"/>
      <c r="G157" s="209"/>
    </row>
  </sheetData>
  <mergeCells count="26">
    <mergeCell ref="B115:D115"/>
    <mergeCell ref="B120:D120"/>
    <mergeCell ref="C150:G150"/>
    <mergeCell ref="C149:G149"/>
    <mergeCell ref="C157:G157"/>
    <mergeCell ref="A137:H137"/>
    <mergeCell ref="A144:H144"/>
    <mergeCell ref="C139:E139"/>
    <mergeCell ref="C140:E140"/>
    <mergeCell ref="C141:E141"/>
    <mergeCell ref="C156:G156"/>
    <mergeCell ref="C153:G155"/>
    <mergeCell ref="C145:G148"/>
    <mergeCell ref="B52:D52"/>
    <mergeCell ref="B11:C11"/>
    <mergeCell ref="B12:C12"/>
    <mergeCell ref="B13:D13"/>
    <mergeCell ref="B14:D14"/>
    <mergeCell ref="B51:D51"/>
    <mergeCell ref="B9:E9"/>
    <mergeCell ref="C1:F5"/>
    <mergeCell ref="B1:B5"/>
    <mergeCell ref="G2:H2"/>
    <mergeCell ref="G3:H3"/>
    <mergeCell ref="G4:H4"/>
    <mergeCell ref="B8:C8"/>
  </mergeCells>
  <conditionalFormatting sqref="E16:E20">
    <cfRule type="containsText" dxfId="30" priority="36" operator="containsText" text="NO">
      <formula>NOT(ISERROR(SEARCH("NO",E16)))</formula>
    </cfRule>
    <cfRule type="containsText" dxfId="29" priority="37" operator="containsText" text="PARCIALMENTE">
      <formula>NOT(ISERROR(SEARCH("PARCIALMENTE",E16)))</formula>
    </cfRule>
    <cfRule type="containsText" dxfId="28" priority="38" operator="containsText" text="SI">
      <formula>NOT(ISERROR(SEARCH("SI",E16)))</formula>
    </cfRule>
  </conditionalFormatting>
  <conditionalFormatting sqref="E22:E50">
    <cfRule type="containsText" dxfId="27" priority="30" operator="containsText" text="NO">
      <formula>NOT(ISERROR(SEARCH("NO",E22)))</formula>
    </cfRule>
    <cfRule type="containsText" dxfId="26" priority="31" operator="containsText" text="PARCIALMENTE">
      <formula>NOT(ISERROR(SEARCH("PARCIALMENTE",E22)))</formula>
    </cfRule>
    <cfRule type="containsText" dxfId="25" priority="32" operator="containsText" text="SI">
      <formula>NOT(ISERROR(SEARCH("SI",E22)))</formula>
    </cfRule>
  </conditionalFormatting>
  <conditionalFormatting sqref="E54:E61">
    <cfRule type="containsText" dxfId="24" priority="27" operator="containsText" text="NO">
      <formula>NOT(ISERROR(SEARCH("NO",E54)))</formula>
    </cfRule>
    <cfRule type="containsText" dxfId="23" priority="28" operator="containsText" text="PARCIALMENTE">
      <formula>NOT(ISERROR(SEARCH("PARCIALMENTE",E54)))</formula>
    </cfRule>
    <cfRule type="containsText" dxfId="22" priority="29" operator="containsText" text="SI">
      <formula>NOT(ISERROR(SEARCH("SI",E54)))</formula>
    </cfRule>
  </conditionalFormatting>
  <conditionalFormatting sqref="E63:E66">
    <cfRule type="containsText" dxfId="21" priority="24" operator="containsText" text="NO">
      <formula>NOT(ISERROR(SEARCH("NO",E63)))</formula>
    </cfRule>
    <cfRule type="containsText" dxfId="20" priority="25" operator="containsText" text="PARCIALMENTE">
      <formula>NOT(ISERROR(SEARCH("PARCIALMENTE",E63)))</formula>
    </cfRule>
    <cfRule type="containsText" dxfId="19" priority="26" operator="containsText" text="SI">
      <formula>NOT(ISERROR(SEARCH("SI",E63)))</formula>
    </cfRule>
  </conditionalFormatting>
  <conditionalFormatting sqref="E68:E82">
    <cfRule type="containsText" dxfId="18" priority="21" operator="containsText" text="NO">
      <formula>NOT(ISERROR(SEARCH("NO",E68)))</formula>
    </cfRule>
    <cfRule type="containsText" dxfId="17" priority="22" operator="containsText" text="PARCIALMENTE">
      <formula>NOT(ISERROR(SEARCH("PARCIALMENTE",E68)))</formula>
    </cfRule>
    <cfRule type="containsText" dxfId="16" priority="23" operator="containsText" text="SI">
      <formula>NOT(ISERROR(SEARCH("SI",E68)))</formula>
    </cfRule>
  </conditionalFormatting>
  <conditionalFormatting sqref="E84:E86">
    <cfRule type="containsText" dxfId="15" priority="18" operator="containsText" text="NO">
      <formula>NOT(ISERROR(SEARCH("NO",E84)))</formula>
    </cfRule>
    <cfRule type="containsText" dxfId="14" priority="19" operator="containsText" text="PARCIALMENTE">
      <formula>NOT(ISERROR(SEARCH("PARCIALMENTE",E84)))</formula>
    </cfRule>
    <cfRule type="containsText" dxfId="13" priority="20" operator="containsText" text="SI">
      <formula>NOT(ISERROR(SEARCH("SI",E84)))</formula>
    </cfRule>
  </conditionalFormatting>
  <conditionalFormatting sqref="E88:E97">
    <cfRule type="containsText" dxfId="12" priority="15" operator="containsText" text="NO">
      <formula>NOT(ISERROR(SEARCH("NO",E88)))</formula>
    </cfRule>
    <cfRule type="containsText" dxfId="11" priority="16" operator="containsText" text="PARCIALMENTE">
      <formula>NOT(ISERROR(SEARCH("PARCIALMENTE",E88)))</formula>
    </cfRule>
    <cfRule type="containsText" dxfId="10" priority="17" operator="containsText" text="SI">
      <formula>NOT(ISERROR(SEARCH("SI",E88)))</formula>
    </cfRule>
  </conditionalFormatting>
  <conditionalFormatting sqref="E99:E114">
    <cfRule type="containsText" dxfId="9" priority="9" operator="containsText" text="NO">
      <formula>NOT(ISERROR(SEARCH("NO",E99)))</formula>
    </cfRule>
    <cfRule type="containsText" dxfId="8" priority="10" operator="containsText" text="PARCIALMENTE">
      <formula>NOT(ISERROR(SEARCH("PARCIALMENTE",E99)))</formula>
    </cfRule>
    <cfRule type="containsText" dxfId="7" priority="11" operator="containsText" text="SI">
      <formula>NOT(ISERROR(SEARCH("SI",E99)))</formula>
    </cfRule>
  </conditionalFormatting>
  <conditionalFormatting sqref="E117:E119">
    <cfRule type="containsText" dxfId="6" priority="6" operator="containsText" text="NO">
      <formula>NOT(ISERROR(SEARCH("NO",E117)))</formula>
    </cfRule>
    <cfRule type="containsText" dxfId="5" priority="7" operator="containsText" text="PARCIALMENTE">
      <formula>NOT(ISERROR(SEARCH("PARCIALMENTE",E117)))</formula>
    </cfRule>
    <cfRule type="containsText" dxfId="4" priority="8" operator="containsText" text="SI">
      <formula>NOT(ISERROR(SEARCH("SI",E117)))</formula>
    </cfRule>
  </conditionalFormatting>
  <conditionalFormatting sqref="E122:E133">
    <cfRule type="containsText" dxfId="3" priority="3" operator="containsText" text="NO">
      <formula>NOT(ISERROR(SEARCH("NO",E122)))</formula>
    </cfRule>
    <cfRule type="containsText" dxfId="2" priority="4" operator="containsText" text="PARCIALMENTE">
      <formula>NOT(ISERROR(SEARCH("PARCIALMENTE",E122)))</formula>
    </cfRule>
    <cfRule type="containsText" dxfId="1" priority="5" operator="containsText" text="SI">
      <formula>NOT(ISERROR(SEARCH("SI",E122)))</formula>
    </cfRule>
  </conditionalFormatting>
  <conditionalFormatting sqref="H31">
    <cfRule type="duplicateValues" dxfId="0" priority="1"/>
  </conditionalFormatting>
  <dataValidations xWindow="1289" yWindow="608" count="1">
    <dataValidation type="textLength" errorStyle="warning" allowBlank="1" showInputMessage="1" showErrorMessage="1" errorTitle="Supera caracteres" error="Supera el número de caracteres establecido para el campo" promptTitle="Validación Observaciones" prompt="El campo permite entre 0 y 250 caracteres." sqref="H16:H20 H40:H50 H54:H61 H63:H66 H68:H82 H84:H86 H117:H119 H122:H133 H96:H97 H22:H37 H88:H93 H99:H114" xr:uid="{00000000-0002-0000-0300-000000000000}">
      <formula1>0</formula1>
      <formula2>250</formula2>
    </dataValidation>
  </dataValidations>
  <printOptions horizontalCentered="1"/>
  <pageMargins left="0" right="0" top="0.59055118110236227" bottom="0" header="0.31496062992125984" footer="0.31496062992125984"/>
  <pageSetup scale="52" orientation="portrait" r:id="rId1"/>
  <headerFooter>
    <oddHeader xml:space="preserve">&amp;C&amp;16EVALUACIÓN DEL SISTEMA DE CONTROL INTERNO CONTABLE </oddHeader>
  </headerFooter>
  <rowBreaks count="5" manualBreakCount="5">
    <brk id="37" max="8" man="1"/>
    <brk id="61" max="8" man="1"/>
    <brk id="82" max="8" man="1"/>
    <brk id="108" max="8" man="1"/>
    <brk id="128" max="8" man="1"/>
  </rowBreaks>
  <extLst>
    <ext xmlns:x14="http://schemas.microsoft.com/office/spreadsheetml/2009/9/main" uri="{CCE6A557-97BC-4b89-ADB6-D9C93CAAB3DF}">
      <x14:dataValidations xmlns:xm="http://schemas.microsoft.com/office/excel/2006/main" xWindow="1289" yWindow="608" count="1">
        <x14:dataValidation type="list" allowBlank="1" showInputMessage="1" showErrorMessage="1" xr:uid="{00000000-0002-0000-0300-000001000000}">
          <x14:formula1>
            <xm:f>Hoja3!$A$1:$A$3</xm:f>
          </x14:formula1>
          <xm:sqref>E16:E20 E88:E97 E122:E133 E68:E82 E84:E86 E54:E61 E63:E66 E117:E119 E22:E50 E99:E114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workbookViewId="0">
      <selection activeCell="F5" sqref="F5"/>
    </sheetView>
  </sheetViews>
  <sheetFormatPr baseColWidth="10" defaultRowHeight="15" x14ac:dyDescent="0.25"/>
  <cols>
    <col min="1" max="1" width="14.5703125" bestFit="1" customWidth="1"/>
    <col min="5" max="5" width="14.5703125" bestFit="1" customWidth="1"/>
  </cols>
  <sheetData>
    <row r="1" spans="1:6" ht="15.75" thickBot="1" x14ac:dyDescent="0.3">
      <c r="A1" s="2" t="s">
        <v>189</v>
      </c>
    </row>
    <row r="2" spans="1:6" ht="15.75" thickBot="1" x14ac:dyDescent="0.3">
      <c r="A2" s="2" t="s">
        <v>190</v>
      </c>
      <c r="E2" s="88" t="s">
        <v>199</v>
      </c>
      <c r="F2" s="89" t="s">
        <v>200</v>
      </c>
    </row>
    <row r="3" spans="1:6" x14ac:dyDescent="0.25">
      <c r="A3" s="2" t="s">
        <v>191</v>
      </c>
      <c r="E3" s="86" t="s">
        <v>189</v>
      </c>
      <c r="F3" s="87">
        <v>1</v>
      </c>
    </row>
    <row r="4" spans="1:6" x14ac:dyDescent="0.25">
      <c r="E4" s="82" t="s">
        <v>191</v>
      </c>
      <c r="F4" s="83">
        <v>0.6</v>
      </c>
    </row>
    <row r="5" spans="1:6" ht="15.75" thickBot="1" x14ac:dyDescent="0.3">
      <c r="E5" s="84" t="s">
        <v>190</v>
      </c>
      <c r="F5" s="85">
        <v>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I5"/>
  <sheetViews>
    <sheetView workbookViewId="0">
      <selection activeCell="F40" sqref="F40"/>
    </sheetView>
  </sheetViews>
  <sheetFormatPr baseColWidth="10" defaultRowHeight="15" x14ac:dyDescent="0.25"/>
  <cols>
    <col min="3" max="3" width="14.5703125" bestFit="1" customWidth="1"/>
    <col min="4" max="4" width="7" bestFit="1" customWidth="1"/>
    <col min="5" max="5" width="4.140625" customWidth="1"/>
    <col min="6" max="6" width="14.5703125" bestFit="1" customWidth="1"/>
    <col min="7" max="7" width="7" customWidth="1"/>
  </cols>
  <sheetData>
    <row r="1" spans="3:9" ht="15.75" thickBot="1" x14ac:dyDescent="0.3">
      <c r="C1" s="218" t="s">
        <v>342</v>
      </c>
      <c r="D1" s="219"/>
      <c r="F1" s="218" t="s">
        <v>343</v>
      </c>
      <c r="G1" s="219"/>
    </row>
    <row r="2" spans="3:9" ht="15.75" thickBot="1" x14ac:dyDescent="0.3">
      <c r="C2" s="95" t="s">
        <v>199</v>
      </c>
      <c r="D2" s="91" t="s">
        <v>200</v>
      </c>
      <c r="F2" s="95" t="s">
        <v>199</v>
      </c>
      <c r="G2" s="91" t="s">
        <v>200</v>
      </c>
    </row>
    <row r="3" spans="3:9" x14ac:dyDescent="0.25">
      <c r="C3" s="96" t="s">
        <v>189</v>
      </c>
      <c r="D3" s="92">
        <v>0.3</v>
      </c>
      <c r="F3" s="96" t="s">
        <v>189</v>
      </c>
      <c r="G3" s="92">
        <v>0.7</v>
      </c>
      <c r="I3">
        <f>+D3+G3</f>
        <v>1</v>
      </c>
    </row>
    <row r="4" spans="3:9" x14ac:dyDescent="0.25">
      <c r="C4" s="97" t="s">
        <v>191</v>
      </c>
      <c r="D4" s="93">
        <v>0.18</v>
      </c>
      <c r="F4" s="97" t="s">
        <v>191</v>
      </c>
      <c r="G4" s="93">
        <v>0.42</v>
      </c>
      <c r="I4">
        <f t="shared" ref="I4:I5" si="0">+D4+G4</f>
        <v>0.6</v>
      </c>
    </row>
    <row r="5" spans="3:9" ht="15.75" thickBot="1" x14ac:dyDescent="0.3">
      <c r="C5" s="98" t="s">
        <v>190</v>
      </c>
      <c r="D5" s="94">
        <v>0.06</v>
      </c>
      <c r="F5" s="98" t="s">
        <v>190</v>
      </c>
      <c r="G5" s="94">
        <v>0.14000000000000001</v>
      </c>
      <c r="I5">
        <f t="shared" si="0"/>
        <v>0.2</v>
      </c>
    </row>
  </sheetData>
  <mergeCells count="2">
    <mergeCell ref="C1:D1"/>
    <mergeCell ref="F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Hoja1</vt:lpstr>
      <vt:lpstr>Hoja2</vt:lpstr>
      <vt:lpstr>CON CAMBIOS 1</vt:lpstr>
      <vt:lpstr>MATRIZINFORMECUANTITATIVOSCIC</vt:lpstr>
      <vt:lpstr>Hoja3</vt:lpstr>
      <vt:lpstr>Hoja4</vt:lpstr>
      <vt:lpstr>MATRIZINFORMECUANTITATIVOSCIC!Área_de_impresión</vt:lpstr>
      <vt:lpstr>No_se_aplica</vt:lpstr>
      <vt:lpstr>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Eduardo Mancipe Saavedra</dc:creator>
  <cp:lastModifiedBy>Miguel Angel Pardo Mateus</cp:lastModifiedBy>
  <cp:lastPrinted>2021-03-25T12:56:59Z</cp:lastPrinted>
  <dcterms:created xsi:type="dcterms:W3CDTF">2016-02-24T20:32:39Z</dcterms:created>
  <dcterms:modified xsi:type="dcterms:W3CDTF">2024-02-21T22:46:28Z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