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Estados Financieros contraloria\Estados financieros diciembre\"/>
    </mc:Choice>
  </mc:AlternateContent>
  <xr:revisionPtr revIDLastSave="0" documentId="8_{EB1A5AA2-8EF7-4E17-B3EF-DA861C6298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SF" sheetId="1" r:id="rId1"/>
    <sheet name="ER" sheetId="2" r:id="rId2"/>
    <sheet name="PATRIMONIO" sheetId="6" r:id="rId3"/>
  </sheets>
  <externalReferences>
    <externalReference r:id="rId4"/>
    <externalReference r:id="rId5"/>
  </externalReferences>
  <definedNames>
    <definedName name="ACREEDORES" localSheetId="1">#REF!</definedName>
    <definedName name="ACREEDORES" localSheetId="0">#REF!</definedName>
    <definedName name="ACREEDORES" localSheetId="2">#REF!</definedName>
    <definedName name="ACREEDORES">#REF!</definedName>
    <definedName name="acreedores1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ER!$A$1:$I$87</definedName>
    <definedName name="_xlnm.Print_Area" localSheetId="0">ESF!$A$1:$O$69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e">#REF!</definedName>
    <definedName name="EDIFICACIONES" localSheetId="1">#REF!</definedName>
    <definedName name="EDIFICACIONES" localSheetId="0">#REF!</definedName>
    <definedName name="EDIFICACIONES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IPROJ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ER!$1:$4</definedName>
    <definedName name="_xlnm.Print_Titles" localSheetId="0">ESF!$1:$5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 localSheetId="2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IBUTARIOS" localSheetId="1">#REF!</definedName>
    <definedName name="TRIBUTARIOS" localSheetId="0">#REF!</definedName>
    <definedName name="TRIBUTARIOS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6" l="1"/>
  <c r="E46" i="6"/>
  <c r="E45" i="6"/>
  <c r="I36" i="6"/>
  <c r="I32" i="6"/>
  <c r="I31" i="6"/>
  <c r="G28" i="6"/>
  <c r="E28" i="6"/>
  <c r="E36" i="6"/>
  <c r="E31" i="6"/>
  <c r="E17" i="6"/>
  <c r="I12" i="6" s="1"/>
  <c r="I61" i="2"/>
  <c r="I55" i="2"/>
  <c r="I51" i="2"/>
  <c r="I48" i="2"/>
  <c r="I40" i="2"/>
  <c r="I29" i="2"/>
  <c r="I23" i="2"/>
  <c r="I15" i="2"/>
  <c r="I12" i="2"/>
  <c r="I8" i="2"/>
  <c r="O40" i="1"/>
  <c r="O39" i="1"/>
  <c r="O38" i="1"/>
  <c r="O25" i="1"/>
  <c r="O20" i="1"/>
  <c r="O12" i="1"/>
  <c r="F62" i="1"/>
  <c r="F61" i="1"/>
  <c r="F60" i="1"/>
  <c r="G35" i="1"/>
  <c r="G23" i="1"/>
  <c r="G17" i="1"/>
  <c r="H75" i="2"/>
  <c r="H74" i="2"/>
  <c r="H64" i="2"/>
  <c r="H61" i="2"/>
  <c r="H58" i="2"/>
  <c r="H55" i="2"/>
  <c r="H53" i="2"/>
  <c r="H51" i="2"/>
  <c r="H47" i="2"/>
  <c r="H45" i="2"/>
  <c r="H44" i="2"/>
  <c r="H42" i="2"/>
  <c r="H43" i="2"/>
  <c r="H41" i="2"/>
  <c r="H38" i="2"/>
  <c r="H37" i="2"/>
  <c r="H36" i="2"/>
  <c r="H35" i="2"/>
  <c r="H34" i="2"/>
  <c r="H33" i="2"/>
  <c r="H32" i="2"/>
  <c r="H31" i="2"/>
  <c r="H29" i="2"/>
  <c r="H27" i="2"/>
  <c r="H25" i="2"/>
  <c r="H24" i="2"/>
  <c r="H23" i="2"/>
  <c r="H17" i="2"/>
  <c r="H16" i="2"/>
  <c r="H15" i="2"/>
  <c r="H10" i="2"/>
  <c r="H8" i="2"/>
  <c r="H6" i="2"/>
  <c r="F74" i="2"/>
  <c r="G61" i="2"/>
  <c r="G55" i="2"/>
  <c r="G51" i="2"/>
  <c r="G29" i="2"/>
  <c r="G27" i="2" s="1"/>
  <c r="G23" i="2"/>
  <c r="G15" i="2"/>
  <c r="N62" i="1"/>
  <c r="N61" i="1"/>
  <c r="N60" i="1"/>
  <c r="N56" i="1"/>
  <c r="N58" i="1"/>
  <c r="N57" i="1"/>
  <c r="N39" i="1"/>
  <c r="N38" i="1"/>
  <c r="N35" i="1"/>
  <c r="N27" i="1"/>
  <c r="N25" i="1"/>
  <c r="N22" i="1"/>
  <c r="N21" i="1"/>
  <c r="N20" i="1"/>
  <c r="N18" i="1"/>
  <c r="N17" i="1"/>
  <c r="N16" i="1"/>
  <c r="N15" i="1"/>
  <c r="N14" i="1"/>
  <c r="N12" i="1"/>
  <c r="N8" i="1"/>
  <c r="F56" i="1"/>
  <c r="F55" i="1"/>
  <c r="F45" i="1"/>
  <c r="F44" i="1"/>
  <c r="F43" i="1"/>
  <c r="F42" i="1"/>
  <c r="F40" i="1"/>
  <c r="F39" i="1"/>
  <c r="F38" i="1"/>
  <c r="F37" i="1"/>
  <c r="F33" i="1"/>
  <c r="F32" i="1"/>
  <c r="F30" i="1"/>
  <c r="F29" i="1"/>
  <c r="F28" i="1"/>
  <c r="F26" i="1"/>
  <c r="F25" i="1"/>
  <c r="F24" i="1"/>
  <c r="F23" i="1"/>
  <c r="F21" i="1"/>
  <c r="F20" i="1"/>
  <c r="F19" i="1"/>
  <c r="F17" i="1"/>
  <c r="F8" i="1"/>
  <c r="E44" i="1"/>
  <c r="E32" i="1"/>
  <c r="M35" i="1" l="1"/>
  <c r="F72" i="2" l="1"/>
  <c r="F6" i="2"/>
  <c r="F12" i="2"/>
  <c r="F48" i="2"/>
  <c r="D23" i="1"/>
  <c r="F61" i="2" l="1"/>
  <c r="D17" i="1" l="1"/>
  <c r="I35" i="6" l="1"/>
  <c r="G34" i="6"/>
  <c r="E34" i="6"/>
  <c r="I30" i="6"/>
  <c r="I29" i="6"/>
  <c r="I20" i="6"/>
  <c r="J20" i="6" s="1"/>
  <c r="I19" i="6"/>
  <c r="J19" i="6" s="1"/>
  <c r="I18" i="6"/>
  <c r="J18" i="6" s="1"/>
  <c r="G17" i="6"/>
  <c r="I8" i="6" s="1"/>
  <c r="I34" i="6" l="1"/>
  <c r="I17" i="6"/>
  <c r="J17" i="6" s="1"/>
  <c r="I10" i="6"/>
  <c r="I25" i="6" s="1"/>
  <c r="I28" i="6"/>
  <c r="J28" i="6" s="1"/>
  <c r="J29" i="6"/>
  <c r="J34" i="6"/>
  <c r="D54" i="1" l="1"/>
  <c r="D60" i="1"/>
  <c r="A4" i="2"/>
  <c r="F40" i="2" l="1"/>
  <c r="D35" i="1"/>
  <c r="D12" i="1" l="1"/>
  <c r="F23" i="2"/>
  <c r="F67" i="2"/>
  <c r="K12" i="1"/>
  <c r="K60" i="1"/>
  <c r="K54" i="1" s="1"/>
  <c r="L58" i="1" s="1"/>
  <c r="F15" i="2"/>
  <c r="F8" i="2"/>
  <c r="K55" i="1"/>
  <c r="L59" i="1" s="1"/>
  <c r="F55" i="2"/>
  <c r="K20" i="1"/>
  <c r="L26" i="1" s="1"/>
  <c r="F29" i="2"/>
  <c r="E56" i="2"/>
  <c r="F51" i="2"/>
  <c r="E45" i="2"/>
  <c r="E37" i="2"/>
  <c r="E33" i="2"/>
  <c r="E16" i="2"/>
  <c r="E9" i="2"/>
  <c r="A2" i="2"/>
  <c r="L61" i="1"/>
  <c r="L44" i="1"/>
  <c r="L49" i="1"/>
  <c r="K28" i="1"/>
  <c r="K25" i="1" s="1"/>
  <c r="L37" i="1"/>
  <c r="L32" i="1"/>
  <c r="L23" i="1"/>
  <c r="L21" i="1"/>
  <c r="L20" i="1"/>
  <c r="L19" i="1"/>
  <c r="A1" i="1"/>
  <c r="E10" i="2"/>
  <c r="E59" i="2"/>
  <c r="E58" i="2"/>
  <c r="L48" i="1"/>
  <c r="E57" i="2"/>
  <c r="L42" i="1"/>
  <c r="L56" i="1"/>
  <c r="F27" i="2" l="1"/>
  <c r="E39" i="2"/>
  <c r="L60" i="1"/>
  <c r="L17" i="1"/>
  <c r="L35" i="1"/>
  <c r="K45" i="1"/>
  <c r="K8" i="1"/>
  <c r="D8" i="1"/>
  <c r="D48" i="1" s="1"/>
  <c r="K40" i="1" l="1"/>
  <c r="N40" i="1" s="1"/>
  <c r="N45" i="1"/>
  <c r="L51" i="1"/>
  <c r="K37" i="1"/>
  <c r="E6" i="2"/>
  <c r="L10" i="1"/>
  <c r="K35" i="1"/>
  <c r="K48" i="1" l="1"/>
  <c r="L52" i="1" s="1"/>
  <c r="N37" i="1"/>
  <c r="K51" i="1"/>
  <c r="L55" i="1" l="1"/>
</calcChain>
</file>

<file path=xl/sharedStrings.xml><?xml version="1.0" encoding="utf-8"?>
<sst xmlns="http://schemas.openxmlformats.org/spreadsheetml/2006/main" count="195" uniqueCount="168">
  <si>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</si>
  <si>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</si>
  <si>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</si>
  <si>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</si>
  <si>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</si>
  <si>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</si>
  <si>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</si>
  <si>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</si>
  <si>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PROVISIÓN PARA PRESTACIONES SOCIALES</t>
  </si>
  <si>
    <t>TOTAL PASIVO</t>
  </si>
  <si>
    <t>PATRIMONIO</t>
  </si>
  <si>
    <t>MAQUINARIA Y EQUIPO</t>
  </si>
  <si>
    <t>CAPITAL FISCAL</t>
  </si>
  <si>
    <t>EQUIPO MÉDICO Y CIENTÍFICO</t>
  </si>
  <si>
    <t>MUEBLES, ENSERES Y EQUIPO DE OFICINA</t>
  </si>
  <si>
    <t>EQUIPOS DE COMUNICACIÓN Y COMPUTACIÓN</t>
  </si>
  <si>
    <t>EQUIPOS DE TRANSPORTE, TRACCIÓN Y ELEVACIÓN</t>
  </si>
  <si>
    <t>EQUIPOS DE COMEDOR, COCINA, DESPENSA Y HOTELERÍA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</si>
  <si>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</si>
  <si>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</si>
  <si>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</si>
  <si>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</si>
  <si>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</si>
  <si>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</si>
  <si>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</si>
  <si>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</si>
  <si>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</si>
  <si>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</si>
  <si>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</si>
  <si>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</si>
  <si>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</si>
  <si>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</si>
  <si>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</si>
  <si>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</si>
  <si>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</si>
  <si>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</si>
  <si>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</si>
  <si>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</si>
  <si>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</si>
  <si>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</si>
  <si>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</si>
  <si>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</si>
  <si>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</si>
  <si>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</si>
  <si>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</si>
  <si>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</si>
  <si>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</si>
  <si>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</si>
  <si>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</si>
  <si>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</si>
  <si>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</si>
  <si>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</si>
  <si>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</si>
  <si>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</si>
  <si>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</si>
  <si>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</si>
  <si>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</si>
  <si>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</si>
  <si>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</si>
  <si>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</si>
  <si>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</si>
  <si>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</si>
  <si>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</si>
  <si>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</si>
  <si>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</si>
  <si>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</si>
  <si>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</si>
  <si>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</si>
  <si>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</si>
  <si>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</si>
  <si>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</si>
  <si>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</si>
  <si>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</si>
  <si>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</si>
  <si>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</si>
  <si>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</si>
  <si>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</si>
  <si>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</si>
  <si>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</si>
  <si>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</si>
  <si>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</si>
  <si>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</si>
  <si>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</si>
  <si>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</si>
  <si>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</si>
  <si>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</si>
  <si>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</si>
  <si>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</si>
  <si>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</si>
  <si>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</si>
  <si>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</si>
  <si>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</si>
  <si>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</si>
  <si>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1976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</si>
  <si>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</si>
  <si>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</si>
  <si>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</si>
  <si>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</si>
  <si>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</si>
  <si>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</si>
  <si>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</si>
  <si>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</si>
  <si>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>SECRETARÍA DISTRITAL DEL HÁBITAT</t>
  </si>
  <si>
    <t>ESTADO DE CAMBIOS EN EL PATRIMONIO</t>
  </si>
  <si>
    <t>CIERRE DE VIGENCIA</t>
  </si>
  <si>
    <t>SALDOS INICIALES</t>
  </si>
  <si>
    <t>VARIACIONES PATRIMONIALES</t>
  </si>
  <si>
    <t>DETALLE DE LAS VARIACIONES PATRIMONIALES</t>
  </si>
  <si>
    <t>AÑO 2019</t>
  </si>
  <si>
    <t>VARIACIÓN</t>
  </si>
  <si>
    <t>VARIACIÓN %</t>
  </si>
  <si>
    <t xml:space="preserve">PATRIMONIO </t>
  </si>
  <si>
    <t>TOTAL VARIACIÓN</t>
  </si>
  <si>
    <t>DISTRITO</t>
  </si>
  <si>
    <t>EXEDENTE DEL EJERCICIO</t>
  </si>
  <si>
    <t>DEFICIT DEL EJERCICIO</t>
  </si>
  <si>
    <t>TOTAL INCREMENTOS</t>
  </si>
  <si>
    <t>TOTAL DISMINUCIONES</t>
  </si>
  <si>
    <t>AUMENTO</t>
  </si>
  <si>
    <t>Original firmado</t>
  </si>
  <si>
    <t>TP 82532-T</t>
  </si>
  <si>
    <t xml:space="preserve">EXCEDENTE </t>
  </si>
  <si>
    <t xml:space="preserve">DEFICIT </t>
  </si>
  <si>
    <t>Secretaria Distrital del Hábitat</t>
  </si>
  <si>
    <t xml:space="preserve">ESTADO DE SITUACIÓN FINANCIERA </t>
  </si>
  <si>
    <t xml:space="preserve">ESTADO DE RESULTADOS P &amp; G </t>
  </si>
  <si>
    <t>DEVOLUCIONES Y DESCUENTOS</t>
  </si>
  <si>
    <t>COMPARATIVO A 31 DE DICIEMBRE DE 2020 VS 2019</t>
  </si>
  <si>
    <t>A</t>
  </si>
  <si>
    <t>A1</t>
  </si>
  <si>
    <t>A3</t>
  </si>
  <si>
    <t>A4</t>
  </si>
  <si>
    <t>A5</t>
  </si>
  <si>
    <t>B1</t>
  </si>
  <si>
    <t>B2</t>
  </si>
  <si>
    <t>B3</t>
  </si>
  <si>
    <t>B4</t>
  </si>
  <si>
    <t>C1</t>
  </si>
  <si>
    <t>VR%H</t>
  </si>
  <si>
    <t>VRV %</t>
  </si>
  <si>
    <t xml:space="preserve">TRANSFERENCIAS Y SUBVENCIONES </t>
  </si>
  <si>
    <t>TRANSFERENCIAS Y SUBVENCIONES</t>
  </si>
  <si>
    <t>OTRAS TRANSFERENCIAS</t>
  </si>
  <si>
    <t>D</t>
  </si>
  <si>
    <t>D1</t>
  </si>
  <si>
    <t>D2</t>
  </si>
  <si>
    <t>D3</t>
  </si>
  <si>
    <t>D4</t>
  </si>
  <si>
    <t>D5</t>
  </si>
  <si>
    <t>E</t>
  </si>
  <si>
    <t>E1</t>
  </si>
  <si>
    <t>E2</t>
  </si>
  <si>
    <t>E3</t>
  </si>
  <si>
    <t>E4</t>
  </si>
  <si>
    <t>E5</t>
  </si>
  <si>
    <t>E6</t>
  </si>
  <si>
    <t>F1</t>
  </si>
  <si>
    <t>F2</t>
  </si>
  <si>
    <t>G1</t>
  </si>
  <si>
    <t>G2</t>
  </si>
  <si>
    <t xml:space="preserve">VR % H </t>
  </si>
  <si>
    <t>V%V</t>
  </si>
  <si>
    <t>V%H</t>
  </si>
  <si>
    <t xml:space="preserve">RESULTADO DEL EJERCICIO </t>
  </si>
  <si>
    <t>SALDO PATRIMONIO A 31 DE DICIEMBRE DE 2020</t>
  </si>
  <si>
    <t>SALDO A 31 DE DICIEMBRE DE 2019</t>
  </si>
  <si>
    <t>A 31 DE DICIEMBRE DE 2020</t>
  </si>
  <si>
    <t>VARIACIÓN PORCENTUAL INCREMENTOS Y DISMINUCIONES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</si>
</sst>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8" formatCode="&quot;Saldo del patrimonio a&quot;\ mmmm\ &quot;de&quot;\ d\ &quot;de&quot;\ yyyy"/>
    <numFmt numFmtId="169" formatCode="_-&quot;$&quot;\ * #,##0_-;\-&quot;$&quot;\ * #,##0_-;_-&quot;$&quot;\ 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 val="double"/>
      <sz val="11"/>
      <color rgb="FF0070C0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b/>
      <u val="singleAccounting"/>
      <sz val="11"/>
      <color rgb="FF0070C0"/>
      <name val="Calibri"/>
      <family val="2"/>
      <scheme val="minor"/>
    </font>
    <font>
      <sz val="18"/>
      <color theme="0"/>
      <name val="Gabriola"/>
      <family val="5"/>
    </font>
    <font>
      <sz val="9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3" borderId="0" applyNumberFormat="0" applyBorder="0" applyAlignment="0" applyProtection="0"/>
    <xf numFmtId="0" fontId="45" fillId="0" borderId="0"/>
    <xf numFmtId="44" fontId="1" fillId="0" borderId="0" applyFont="0" applyFill="0" applyBorder="0" applyAlignment="0" applyProtection="0"/>
  </cellStyleXfs>
  <cellXfs count="454">
    <xf numFmtId="0" fontId="0" fillId="0" borderId="0" xfId="0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42" fontId="16" fillId="0" borderId="0" xfId="6" applyFont="1" applyFill="1" applyBorder="1" applyProtection="1"/>
    <xf numFmtId="1" fontId="16" fillId="0" borderId="0" xfId="3" applyNumberFormat="1" applyFont="1" applyFill="1" applyBorder="1" applyAlignment="1">
      <alignment horizontal="left"/>
    </xf>
    <xf numFmtId="1" fontId="16" fillId="0" borderId="0" xfId="3" applyNumberFormat="1" applyFont="1" applyFill="1" applyBorder="1"/>
    <xf numFmtId="42" fontId="16" fillId="0" borderId="0" xfId="6" applyNumberFormat="1" applyFont="1" applyFill="1" applyBorder="1"/>
    <xf numFmtId="3" fontId="1" fillId="0" borderId="0" xfId="3" applyNumberFormat="1" applyFont="1" applyFill="1" applyBorder="1" applyProtection="1"/>
    <xf numFmtId="0" fontId="16" fillId="0" borderId="5" xfId="3" applyFont="1" applyFill="1" applyBorder="1" applyAlignment="1">
      <alignment horizontal="right"/>
    </xf>
    <xf numFmtId="0" fontId="20" fillId="0" borderId="5" xfId="3" applyFont="1" applyFill="1" applyBorder="1" applyAlignment="1">
      <alignment horizontal="right"/>
    </xf>
    <xf numFmtId="0" fontId="16" fillId="0" borderId="5" xfId="3" applyFont="1" applyFill="1" applyBorder="1"/>
    <xf numFmtId="0" fontId="20" fillId="0" borderId="5" xfId="3" applyFont="1" applyFill="1" applyBorder="1"/>
    <xf numFmtId="9" fontId="5" fillId="0" borderId="0" xfId="2" applyFont="1" applyFill="1" applyBorder="1"/>
    <xf numFmtId="0" fontId="25" fillId="0" borderId="0" xfId="3" applyFont="1" applyFill="1" applyBorder="1" applyAlignment="1">
      <alignment horizontal="left"/>
    </xf>
    <xf numFmtId="0" fontId="16" fillId="0" borderId="0" xfId="3" applyFont="1" applyFill="1" applyBorder="1"/>
    <xf numFmtId="49" fontId="20" fillId="0" borderId="0" xfId="3" applyNumberFormat="1" applyFont="1" applyFill="1" applyBorder="1" applyAlignment="1" applyProtection="1">
      <alignment horizontal="center"/>
      <protection locked="0"/>
    </xf>
    <xf numFmtId="9" fontId="20" fillId="0" borderId="0" xfId="2" applyNumberFormat="1" applyFont="1" applyFill="1" applyBorder="1" applyAlignment="1" applyProtection="1">
      <alignment horizontal="center"/>
      <protection locked="0"/>
    </xf>
    <xf numFmtId="0" fontId="16" fillId="0" borderId="0" xfId="3" applyFont="1" applyFill="1" applyBorder="1" applyProtection="1"/>
    <xf numFmtId="14" fontId="20" fillId="0" borderId="0" xfId="3" applyNumberFormat="1" applyFont="1" applyFill="1" applyBorder="1" applyAlignment="1" applyProtection="1">
      <alignment horizontal="center"/>
      <protection locked="0"/>
    </xf>
    <xf numFmtId="164" fontId="20" fillId="0" borderId="0" xfId="3" applyNumberFormat="1" applyFont="1" applyFill="1" applyBorder="1" applyAlignment="1" applyProtection="1">
      <alignment horizontal="center"/>
      <protection locked="0"/>
    </xf>
    <xf numFmtId="1" fontId="20" fillId="0" borderId="0" xfId="3" applyNumberFormat="1" applyFont="1" applyFill="1" applyBorder="1" applyAlignment="1">
      <alignment horizontal="left"/>
    </xf>
    <xf numFmtId="1" fontId="20" fillId="0" borderId="0" xfId="2" applyNumberFormat="1" applyFont="1" applyFill="1" applyBorder="1" applyAlignment="1" applyProtection="1">
      <alignment horizontal="center"/>
      <protection locked="0"/>
    </xf>
    <xf numFmtId="42" fontId="16" fillId="0" borderId="0" xfId="6" applyFont="1" applyFill="1" applyBorder="1" applyAlignment="1" applyProtection="1">
      <alignment horizontal="right"/>
    </xf>
    <xf numFmtId="42" fontId="16" fillId="0" borderId="0" xfId="6" applyNumberFormat="1" applyFont="1" applyFill="1" applyBorder="1" applyAlignment="1">
      <alignment horizontal="right"/>
    </xf>
    <xf numFmtId="42" fontId="20" fillId="0" borderId="0" xfId="6" applyFont="1" applyFill="1" applyBorder="1" applyAlignment="1">
      <alignment horizontal="right"/>
    </xf>
    <xf numFmtId="42" fontId="20" fillId="0" borderId="0" xfId="6" applyNumberFormat="1" applyFont="1" applyFill="1" applyBorder="1" applyAlignment="1">
      <alignment horizontal="right"/>
    </xf>
    <xf numFmtId="9" fontId="20" fillId="0" borderId="0" xfId="2" applyFont="1" applyFill="1" applyBorder="1" applyAlignment="1" applyProtection="1">
      <alignment horizontal="center"/>
      <protection locked="0"/>
    </xf>
    <xf numFmtId="42" fontId="20" fillId="0" borderId="0" xfId="6" applyFont="1" applyFill="1" applyBorder="1" applyProtection="1"/>
    <xf numFmtId="42" fontId="20" fillId="0" borderId="0" xfId="6" applyNumberFormat="1" applyFont="1" applyFill="1" applyBorder="1" applyProtection="1"/>
    <xf numFmtId="42" fontId="20" fillId="0" borderId="6" xfId="6" applyFont="1" applyFill="1" applyBorder="1" applyProtection="1"/>
    <xf numFmtId="0" fontId="16" fillId="0" borderId="0" xfId="3" applyFont="1" applyFill="1" applyBorder="1" applyAlignment="1">
      <alignment horizontal="left"/>
    </xf>
    <xf numFmtId="1" fontId="20" fillId="0" borderId="0" xfId="3" applyNumberFormat="1" applyFont="1" applyFill="1" applyBorder="1"/>
    <xf numFmtId="42" fontId="20" fillId="0" borderId="0" xfId="6" applyNumberFormat="1" applyFont="1" applyFill="1" applyBorder="1"/>
    <xf numFmtId="42" fontId="20" fillId="0" borderId="0" xfId="6" applyFont="1" applyFill="1" applyBorder="1"/>
    <xf numFmtId="0" fontId="20" fillId="0" borderId="0" xfId="3" applyFont="1" applyFill="1" applyBorder="1"/>
    <xf numFmtId="42" fontId="20" fillId="0" borderId="7" xfId="6" applyNumberFormat="1" applyFont="1" applyFill="1" applyBorder="1"/>
    <xf numFmtId="1" fontId="16" fillId="0" borderId="0" xfId="3" applyNumberFormat="1" applyFont="1" applyFill="1" applyBorder="1" applyAlignment="1">
      <alignment horizontal="left" vertical="center"/>
    </xf>
    <xf numFmtId="42" fontId="16" fillId="0" borderId="0" xfId="6" applyFont="1" applyFill="1" applyBorder="1" applyProtection="1">
      <protection locked="0"/>
    </xf>
    <xf numFmtId="42" fontId="16" fillId="0" borderId="0" xfId="6" applyNumberFormat="1" applyFont="1" applyFill="1" applyBorder="1" applyAlignment="1" applyProtection="1">
      <alignment horizontal="right"/>
      <protection locked="0"/>
    </xf>
    <xf numFmtId="42" fontId="16" fillId="0" borderId="0" xfId="6" applyFont="1" applyFill="1" applyBorder="1"/>
    <xf numFmtId="42" fontId="20" fillId="0" borderId="6" xfId="6" applyNumberFormat="1" applyFont="1" applyFill="1" applyBorder="1" applyProtection="1"/>
    <xf numFmtId="1" fontId="16" fillId="0" borderId="0" xfId="2" applyNumberFormat="1" applyFont="1" applyFill="1" applyBorder="1"/>
    <xf numFmtId="9" fontId="20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42" fontId="16" fillId="0" borderId="0" xfId="6" applyNumberFormat="1" applyFont="1" applyFill="1" applyBorder="1" applyProtection="1">
      <protection locked="0"/>
    </xf>
    <xf numFmtId="42" fontId="16" fillId="0" borderId="0" xfId="3" applyNumberFormat="1" applyFont="1" applyFill="1" applyBorder="1"/>
    <xf numFmtId="42" fontId="19" fillId="0" borderId="0" xfId="8" applyNumberFormat="1" applyFont="1" applyFill="1" applyBorder="1" applyProtection="1"/>
    <xf numFmtId="9" fontId="16" fillId="0" borderId="0" xfId="2" applyFont="1" applyFill="1" applyBorder="1" applyAlignment="1" applyProtection="1">
      <alignment horizontal="center"/>
      <protection locked="0"/>
    </xf>
    <xf numFmtId="42" fontId="19" fillId="0" borderId="0" xfId="8" applyNumberFormat="1" applyFont="1" applyFill="1" applyBorder="1"/>
    <xf numFmtId="9" fontId="19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8" fillId="0" borderId="0" xfId="0" applyFont="1" applyFill="1" applyBorder="1" applyAlignment="1">
      <alignment horizontal="left"/>
    </xf>
    <xf numFmtId="0" fontId="1" fillId="0" borderId="5" xfId="0" applyFont="1" applyFill="1" applyBorder="1"/>
    <xf numFmtId="9" fontId="19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left"/>
    </xf>
    <xf numFmtId="0" fontId="1" fillId="0" borderId="0" xfId="3" applyFont="1" applyFill="1" applyBorder="1"/>
    <xf numFmtId="3" fontId="19" fillId="0" borderId="0" xfId="3" applyNumberFormat="1" applyFont="1" applyFill="1" applyBorder="1"/>
    <xf numFmtId="42" fontId="19" fillId="0" borderId="0" xfId="6" applyFont="1" applyFill="1" applyBorder="1" applyAlignment="1" applyProtection="1">
      <alignment horizontal="center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19" fillId="0" borderId="0" xfId="6" applyFont="1" applyFill="1" applyBorder="1" applyProtection="1"/>
    <xf numFmtId="0" fontId="1" fillId="0" borderId="4" xfId="3" applyFont="1" applyFill="1" applyBorder="1"/>
    <xf numFmtId="0" fontId="19" fillId="0" borderId="4" xfId="3" applyFont="1" applyFill="1" applyBorder="1"/>
    <xf numFmtId="0" fontId="19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42" fontId="19" fillId="0" borderId="7" xfId="6" applyNumberFormat="1" applyFont="1" applyFill="1" applyBorder="1" applyProtection="1"/>
    <xf numFmtId="0" fontId="17" fillId="0" borderId="0" xfId="3" applyFont="1" applyFill="1" applyBorder="1" applyAlignment="1">
      <alignment vertical="center"/>
    </xf>
    <xf numFmtId="3" fontId="17" fillId="0" borderId="0" xfId="3" applyNumberFormat="1" applyFont="1" applyFill="1" applyBorder="1" applyAlignment="1">
      <alignment vertical="center"/>
    </xf>
    <xf numFmtId="0" fontId="18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19" fillId="0" borderId="9" xfId="3" applyNumberFormat="1" applyFont="1" applyFill="1" applyBorder="1"/>
    <xf numFmtId="0" fontId="26" fillId="0" borderId="5" xfId="3" applyFont="1" applyFill="1" applyBorder="1"/>
    <xf numFmtId="0" fontId="11" fillId="2" borderId="4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center" vertical="center"/>
    </xf>
    <xf numFmtId="168" fontId="19" fillId="0" borderId="0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center" vertical="center"/>
    </xf>
    <xf numFmtId="168" fontId="12" fillId="2" borderId="0" xfId="4" applyNumberFormat="1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vertical="center"/>
    </xf>
    <xf numFmtId="38" fontId="12" fillId="2" borderId="0" xfId="4" applyNumberFormat="1" applyFont="1" applyFill="1" applyBorder="1" applyAlignment="1" applyProtection="1">
      <alignment vertical="center"/>
    </xf>
    <xf numFmtId="0" fontId="11" fillId="2" borderId="5" xfId="4" applyFont="1" applyFill="1" applyBorder="1" applyAlignment="1" applyProtection="1">
      <alignment horizontal="center" vertical="center"/>
    </xf>
    <xf numFmtId="0" fontId="11" fillId="0" borderId="12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 vertical="center"/>
    </xf>
    <xf numFmtId="0" fontId="12" fillId="0" borderId="12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center" vertical="center"/>
    </xf>
    <xf numFmtId="0" fontId="12" fillId="2" borderId="0" xfId="4" applyFont="1" applyFill="1" applyBorder="1" applyAlignment="1" applyProtection="1">
      <alignment horizontal="right" vertical="center"/>
    </xf>
    <xf numFmtId="0" fontId="12" fillId="2" borderId="0" xfId="4" applyFont="1" applyFill="1" applyBorder="1" applyAlignment="1" applyProtection="1">
      <alignment horizontal="left" vertical="center"/>
    </xf>
    <xf numFmtId="38" fontId="33" fillId="2" borderId="0" xfId="4" applyNumberFormat="1" applyFont="1" applyFill="1" applyBorder="1" applyAlignment="1" applyProtection="1">
      <alignment vertical="center"/>
    </xf>
    <xf numFmtId="38" fontId="0" fillId="0" borderId="0" xfId="0" applyNumberFormat="1"/>
    <xf numFmtId="0" fontId="11" fillId="0" borderId="0" xfId="4" applyFont="1" applyFill="1" applyBorder="1" applyAlignment="1" applyProtection="1">
      <alignment vertical="center"/>
    </xf>
    <xf numFmtId="168" fontId="12" fillId="0" borderId="13" xfId="4" applyNumberFormat="1" applyFont="1" applyFill="1" applyBorder="1" applyAlignment="1" applyProtection="1">
      <alignment vertical="center"/>
    </xf>
    <xf numFmtId="168" fontId="12" fillId="2" borderId="0" xfId="4" applyNumberFormat="1" applyFont="1" applyFill="1" applyBorder="1" applyAlignment="1" applyProtection="1">
      <alignment horizontal="left" vertical="center"/>
    </xf>
    <xf numFmtId="38" fontId="12" fillId="2" borderId="7" xfId="4" applyNumberFormat="1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vertical="center"/>
    </xf>
    <xf numFmtId="0" fontId="11" fillId="2" borderId="13" xfId="4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vertical="center"/>
    </xf>
    <xf numFmtId="49" fontId="34" fillId="2" borderId="0" xfId="4" applyNumberFormat="1" applyFont="1" applyFill="1" applyBorder="1" applyAlignment="1" applyProtection="1">
      <alignment horizontal="center" vertical="center"/>
    </xf>
    <xf numFmtId="0" fontId="34" fillId="2" borderId="0" xfId="4" applyFont="1" applyFill="1" applyBorder="1" applyAlignment="1" applyProtection="1">
      <alignment horizontal="right" vertical="center"/>
    </xf>
    <xf numFmtId="0" fontId="11" fillId="2" borderId="0" xfId="4" applyFont="1" applyFill="1" applyBorder="1" applyAlignment="1" applyProtection="1">
      <alignment horizontal="left" vertical="center"/>
    </xf>
    <xf numFmtId="0" fontId="11" fillId="0" borderId="14" xfId="4" applyFont="1" applyFill="1" applyBorder="1" applyAlignment="1" applyProtection="1">
      <alignment horizontal="center" vertical="center"/>
    </xf>
    <xf numFmtId="42" fontId="35" fillId="2" borderId="0" xfId="6" applyFont="1" applyFill="1" applyBorder="1" applyAlignment="1" applyProtection="1">
      <alignment vertical="center"/>
    </xf>
    <xf numFmtId="0" fontId="11" fillId="0" borderId="13" xfId="4" applyFont="1" applyFill="1" applyBorder="1" applyAlignment="1" applyProtection="1">
      <alignment horizontal="center" vertical="center"/>
    </xf>
    <xf numFmtId="42" fontId="0" fillId="0" borderId="18" xfId="6" applyFont="1" applyFill="1" applyBorder="1"/>
    <xf numFmtId="3" fontId="11" fillId="0" borderId="19" xfId="4" applyNumberFormat="1" applyFont="1" applyFill="1" applyBorder="1" applyAlignment="1" applyProtection="1">
      <alignment horizontal="right" vertical="center"/>
    </xf>
    <xf numFmtId="42" fontId="11" fillId="0" borderId="20" xfId="6" applyFont="1" applyFill="1" applyBorder="1" applyAlignment="1" applyProtection="1">
      <alignment horizontal="right" vertical="center"/>
    </xf>
    <xf numFmtId="3" fontId="11" fillId="2" borderId="0" xfId="4" applyNumberFormat="1" applyFont="1" applyFill="1" applyBorder="1" applyAlignment="1" applyProtection="1">
      <alignment horizontal="right" vertical="center"/>
    </xf>
    <xf numFmtId="42" fontId="33" fillId="2" borderId="0" xfId="6" applyFont="1" applyFill="1" applyBorder="1" applyAlignment="1" applyProtection="1">
      <alignment vertical="center"/>
    </xf>
    <xf numFmtId="0" fontId="11" fillId="0" borderId="21" xfId="4" applyFont="1" applyFill="1" applyBorder="1" applyAlignment="1" applyProtection="1">
      <alignment horizontal="center" vertical="center"/>
    </xf>
    <xf numFmtId="3" fontId="11" fillId="0" borderId="20" xfId="4" applyNumberFormat="1" applyFont="1" applyFill="1" applyBorder="1" applyAlignment="1" applyProtection="1">
      <alignment horizontal="right" vertical="center"/>
    </xf>
    <xf numFmtId="0" fontId="0" fillId="0" borderId="12" xfId="0" applyFill="1" applyBorder="1"/>
    <xf numFmtId="3" fontId="11" fillId="0" borderId="22" xfId="4" applyNumberFormat="1" applyFont="1" applyFill="1" applyBorder="1" applyAlignment="1" applyProtection="1">
      <alignment horizontal="right" vertical="center"/>
    </xf>
    <xf numFmtId="0" fontId="11" fillId="0" borderId="18" xfId="4" applyFont="1" applyFill="1" applyBorder="1" applyAlignment="1" applyProtection="1">
      <alignment horizontal="center" vertical="center"/>
    </xf>
    <xf numFmtId="38" fontId="11" fillId="2" borderId="0" xfId="4" applyNumberFormat="1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left" vertical="center" wrapText="1"/>
    </xf>
    <xf numFmtId="3" fontId="35" fillId="2" borderId="6" xfId="4" applyNumberFormat="1" applyFont="1" applyFill="1" applyBorder="1" applyAlignment="1" applyProtection="1">
      <alignment vertical="center"/>
    </xf>
    <xf numFmtId="42" fontId="34" fillId="2" borderId="0" xfId="4" applyNumberFormat="1" applyFont="1" applyFill="1" applyBorder="1" applyAlignment="1" applyProtection="1">
      <alignment horizontal="right" vertical="center"/>
    </xf>
    <xf numFmtId="42" fontId="33" fillId="2" borderId="0" xfId="4" applyNumberFormat="1" applyFont="1" applyFill="1" applyBorder="1" applyAlignment="1" applyProtection="1">
      <alignment vertical="center"/>
    </xf>
    <xf numFmtId="42" fontId="0" fillId="0" borderId="0" xfId="0" applyNumberFormat="1"/>
    <xf numFmtId="0" fontId="37" fillId="2" borderId="0" xfId="4" applyFont="1" applyFill="1" applyBorder="1" applyAlignment="1" applyProtection="1">
      <alignment horizontal="left" vertical="center"/>
    </xf>
    <xf numFmtId="0" fontId="37" fillId="2" borderId="0" xfId="4" applyFont="1" applyFill="1" applyBorder="1" applyAlignment="1" applyProtection="1">
      <alignment vertical="center"/>
    </xf>
    <xf numFmtId="49" fontId="37" fillId="2" borderId="0" xfId="4" applyNumberFormat="1" applyFont="1" applyFill="1" applyBorder="1" applyAlignment="1" applyProtection="1">
      <alignment horizontal="center" vertical="center"/>
    </xf>
    <xf numFmtId="42" fontId="37" fillId="2" borderId="0" xfId="6" applyFont="1" applyFill="1" applyBorder="1" applyAlignment="1" applyProtection="1">
      <alignment horizontal="right" vertical="center"/>
    </xf>
    <xf numFmtId="0" fontId="37" fillId="2" borderId="0" xfId="4" applyFont="1" applyFill="1" applyBorder="1" applyAlignment="1" applyProtection="1">
      <alignment horizontal="right" vertical="center"/>
    </xf>
    <xf numFmtId="42" fontId="30" fillId="2" borderId="0" xfId="4" applyNumberFormat="1" applyFont="1" applyFill="1" applyBorder="1" applyAlignment="1" applyProtection="1">
      <alignment vertical="center"/>
    </xf>
    <xf numFmtId="42" fontId="38" fillId="2" borderId="0" xfId="6" applyFont="1" applyFill="1" applyBorder="1" applyAlignment="1" applyProtection="1">
      <alignment horizontal="right" vertical="center"/>
    </xf>
    <xf numFmtId="42" fontId="11" fillId="2" borderId="0" xfId="4" applyNumberFormat="1" applyFont="1" applyFill="1" applyBorder="1" applyAlignment="1" applyProtection="1">
      <alignment vertical="center"/>
    </xf>
    <xf numFmtId="0" fontId="37" fillId="2" borderId="22" xfId="4" applyFont="1" applyFill="1" applyBorder="1" applyAlignment="1" applyProtection="1">
      <alignment horizontal="center" vertical="center"/>
    </xf>
    <xf numFmtId="42" fontId="39" fillId="2" borderId="0" xfId="6" applyFont="1" applyFill="1" applyBorder="1" applyAlignment="1" applyProtection="1">
      <alignment vertical="center"/>
    </xf>
    <xf numFmtId="42" fontId="40" fillId="2" borderId="0" xfId="6" applyFont="1" applyFill="1" applyBorder="1" applyAlignment="1" applyProtection="1">
      <alignment horizontal="right" vertical="center"/>
    </xf>
    <xf numFmtId="42" fontId="37" fillId="2" borderId="0" xfId="4" applyNumberFormat="1" applyFont="1" applyFill="1" applyBorder="1" applyAlignment="1" applyProtection="1">
      <alignment vertical="center"/>
    </xf>
    <xf numFmtId="42" fontId="11" fillId="2" borderId="0" xfId="6" applyFont="1" applyFill="1" applyBorder="1" applyAlignment="1" applyProtection="1">
      <alignment horizontal="right" vertical="center"/>
    </xf>
    <xf numFmtId="42" fontId="1" fillId="2" borderId="0" xfId="4" applyNumberFormat="1" applyFont="1" applyFill="1" applyBorder="1" applyAlignment="1" applyProtection="1">
      <alignment vertical="center"/>
    </xf>
    <xf numFmtId="0" fontId="33" fillId="2" borderId="0" xfId="4" applyFont="1" applyFill="1" applyBorder="1" applyAlignment="1" applyProtection="1">
      <alignment horizontal="left" vertical="center"/>
    </xf>
    <xf numFmtId="0" fontId="33" fillId="2" borderId="0" xfId="4" applyFont="1" applyFill="1" applyBorder="1" applyAlignment="1" applyProtection="1">
      <alignment horizontal="center" vertical="center"/>
    </xf>
    <xf numFmtId="42" fontId="33" fillId="2" borderId="0" xfId="6" applyFont="1" applyFill="1" applyBorder="1" applyAlignment="1" applyProtection="1">
      <alignment horizontal="right" vertical="center"/>
    </xf>
    <xf numFmtId="3" fontId="33" fillId="2" borderId="0" xfId="4" applyNumberFormat="1" applyFont="1" applyFill="1" applyBorder="1" applyAlignment="1" applyProtection="1">
      <alignment horizontal="right" vertical="center"/>
    </xf>
    <xf numFmtId="42" fontId="41" fillId="2" borderId="0" xfId="6" applyFont="1" applyFill="1" applyBorder="1" applyAlignment="1" applyProtection="1">
      <alignment horizontal="right" vertical="center"/>
    </xf>
    <xf numFmtId="42" fontId="1" fillId="2" borderId="0" xfId="6" applyFont="1" applyFill="1" applyBorder="1" applyAlignment="1" applyProtection="1">
      <alignment vertical="center"/>
    </xf>
    <xf numFmtId="0" fontId="38" fillId="2" borderId="0" xfId="4" applyFont="1" applyFill="1" applyBorder="1" applyAlignment="1" applyProtection="1">
      <alignment vertical="center"/>
    </xf>
    <xf numFmtId="49" fontId="38" fillId="2" borderId="0" xfId="4" applyNumberFormat="1" applyFont="1" applyFill="1" applyBorder="1" applyAlignment="1" applyProtection="1">
      <alignment horizontal="center" vertical="center"/>
    </xf>
    <xf numFmtId="0" fontId="38" fillId="2" borderId="0" xfId="4" applyFont="1" applyFill="1" applyBorder="1" applyAlignment="1" applyProtection="1">
      <alignment horizontal="right" vertical="center"/>
    </xf>
    <xf numFmtId="42" fontId="34" fillId="2" borderId="0" xfId="6" applyFont="1" applyFill="1" applyBorder="1" applyAlignment="1" applyProtection="1">
      <alignment horizontal="right" vertical="center"/>
    </xf>
    <xf numFmtId="3" fontId="12" fillId="2" borderId="0" xfId="4" applyNumberFormat="1" applyFont="1" applyFill="1" applyBorder="1" applyAlignment="1" applyProtection="1">
      <alignment vertical="center"/>
    </xf>
    <xf numFmtId="42" fontId="19" fillId="2" borderId="0" xfId="4" applyNumberFormat="1" applyFont="1" applyFill="1" applyBorder="1" applyAlignment="1" applyProtection="1">
      <alignment horizontal="right" vertical="center"/>
    </xf>
    <xf numFmtId="9" fontId="12" fillId="2" borderId="0" xfId="2" applyFont="1" applyFill="1" applyBorder="1" applyAlignment="1" applyProtection="1">
      <alignment horizontal="right" vertical="center"/>
    </xf>
    <xf numFmtId="42" fontId="11" fillId="2" borderId="0" xfId="6" applyFont="1" applyFill="1" applyBorder="1" applyAlignment="1" applyProtection="1">
      <alignment vertical="center"/>
    </xf>
    <xf numFmtId="49" fontId="7" fillId="2" borderId="1" xfId="3" applyNumberFormat="1" applyFont="1" applyFill="1" applyBorder="1" applyAlignment="1">
      <alignment horizontal="left"/>
    </xf>
    <xf numFmtId="0" fontId="7" fillId="2" borderId="2" xfId="3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left"/>
    </xf>
    <xf numFmtId="3" fontId="7" fillId="2" borderId="2" xfId="3" applyNumberFormat="1" applyFont="1" applyFill="1" applyBorder="1" applyAlignment="1">
      <alignment horizontal="left"/>
    </xf>
    <xf numFmtId="0" fontId="10" fillId="2" borderId="2" xfId="3" applyFont="1" applyFill="1" applyBorder="1" applyAlignment="1">
      <alignment horizontal="left"/>
    </xf>
    <xf numFmtId="0" fontId="2" fillId="2" borderId="2" xfId="3" applyFont="1" applyFill="1" applyBorder="1" applyAlignment="1">
      <alignment horizontal="left"/>
    </xf>
    <xf numFmtId="49" fontId="7" fillId="2" borderId="4" xfId="3" applyNumberFormat="1" applyFont="1" applyFill="1" applyBorder="1" applyAlignment="1">
      <alignment horizontal="left"/>
    </xf>
    <xf numFmtId="0" fontId="7" fillId="2" borderId="0" xfId="3" applyFont="1" applyFill="1" applyBorder="1" applyAlignment="1">
      <alignment horizontal="left"/>
    </xf>
    <xf numFmtId="3" fontId="7" fillId="2" borderId="0" xfId="3" applyNumberFormat="1" applyFont="1" applyFill="1" applyBorder="1" applyAlignment="1">
      <alignment horizontal="left"/>
    </xf>
    <xf numFmtId="0" fontId="2" fillId="2" borderId="0" xfId="3" applyFont="1" applyFill="1" applyBorder="1" applyAlignment="1">
      <alignment horizontal="left"/>
    </xf>
    <xf numFmtId="0" fontId="42" fillId="2" borderId="4" xfId="3" applyFont="1" applyFill="1" applyBorder="1" applyAlignment="1" applyProtection="1">
      <alignment horizontal="left"/>
      <protection locked="0"/>
    </xf>
    <xf numFmtId="0" fontId="42" fillId="2" borderId="0" xfId="3" applyFont="1" applyFill="1" applyBorder="1" applyAlignment="1" applyProtection="1">
      <alignment horizontal="left"/>
      <protection locked="0"/>
    </xf>
    <xf numFmtId="0" fontId="2" fillId="2" borderId="4" xfId="3" applyFont="1" applyFill="1" applyBorder="1" applyAlignment="1">
      <alignment horizontal="left"/>
    </xf>
    <xf numFmtId="49" fontId="2" fillId="2" borderId="0" xfId="3" applyNumberFormat="1" applyFont="1" applyFill="1" applyBorder="1" applyAlignment="1">
      <alignment horizontal="left"/>
    </xf>
    <xf numFmtId="3" fontId="10" fillId="2" borderId="0" xfId="3" applyNumberFormat="1" applyFont="1" applyFill="1" applyBorder="1" applyAlignment="1">
      <alignment horizontal="left"/>
    </xf>
    <xf numFmtId="3" fontId="2" fillId="2" borderId="0" xfId="3" applyNumberFormat="1" applyFont="1" applyFill="1" applyBorder="1" applyAlignment="1">
      <alignment horizontal="left"/>
    </xf>
    <xf numFmtId="49" fontId="7" fillId="2" borderId="8" xfId="3" applyNumberFormat="1" applyFont="1" applyFill="1" applyBorder="1" applyAlignment="1">
      <alignment horizontal="left"/>
    </xf>
    <xf numFmtId="49" fontId="7" fillId="2" borderId="9" xfId="3" applyNumberFormat="1" applyFont="1" applyFill="1" applyBorder="1" applyAlignment="1">
      <alignment horizontal="left"/>
    </xf>
    <xf numFmtId="0" fontId="2" fillId="2" borderId="9" xfId="3" applyFont="1" applyFill="1" applyBorder="1" applyAlignment="1">
      <alignment horizontal="left"/>
    </xf>
    <xf numFmtId="0" fontId="7" fillId="2" borderId="9" xfId="3" applyFont="1" applyFill="1" applyBorder="1" applyAlignment="1" applyProtection="1">
      <alignment horizontal="left"/>
      <protection locked="0"/>
    </xf>
    <xf numFmtId="0" fontId="12" fillId="0" borderId="22" xfId="4" applyFont="1" applyFill="1" applyBorder="1" applyAlignment="1" applyProtection="1">
      <alignment horizontal="left" vertical="center"/>
    </xf>
    <xf numFmtId="0" fontId="0" fillId="0" borderId="0" xfId="0" applyBorder="1"/>
    <xf numFmtId="0" fontId="12" fillId="2" borderId="5" xfId="4" applyFont="1" applyFill="1" applyBorder="1" applyAlignment="1" applyProtection="1">
      <alignment horizontal="center" vertical="center"/>
    </xf>
    <xf numFmtId="9" fontId="11" fillId="2" borderId="5" xfId="2" applyFont="1" applyFill="1" applyBorder="1" applyAlignment="1" applyProtection="1">
      <alignment horizontal="center" vertical="center"/>
    </xf>
    <xf numFmtId="0" fontId="36" fillId="2" borderId="5" xfId="4" applyFont="1" applyFill="1" applyBorder="1" applyAlignment="1" applyProtection="1">
      <alignment horizontal="center" vertical="center"/>
    </xf>
    <xf numFmtId="9" fontId="11" fillId="2" borderId="5" xfId="4" applyNumberFormat="1" applyFont="1" applyFill="1" applyBorder="1" applyAlignment="1" applyProtection="1">
      <alignment horizontal="center" vertical="center"/>
    </xf>
    <xf numFmtId="9" fontId="36" fillId="2" borderId="5" xfId="2" applyFont="1" applyFill="1" applyBorder="1" applyAlignment="1" applyProtection="1">
      <alignment horizontal="center" vertical="center"/>
    </xf>
    <xf numFmtId="42" fontId="36" fillId="2" borderId="5" xfId="4" applyNumberFormat="1" applyFont="1" applyFill="1" applyBorder="1" applyAlignment="1" applyProtection="1">
      <alignment horizontal="center" vertical="center"/>
    </xf>
    <xf numFmtId="0" fontId="10" fillId="2" borderId="3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0" fontId="42" fillId="2" borderId="5" xfId="3" applyFont="1" applyFill="1" applyBorder="1" applyAlignment="1" applyProtection="1">
      <alignment horizontal="center"/>
      <protection locked="0"/>
    </xf>
    <xf numFmtId="0" fontId="8" fillId="2" borderId="5" xfId="3" applyFont="1" applyFill="1" applyBorder="1" applyAlignment="1" applyProtection="1">
      <alignment horizontal="center"/>
      <protection locked="0"/>
    </xf>
    <xf numFmtId="0" fontId="7" fillId="2" borderId="5" xfId="3" applyFont="1" applyFill="1" applyBorder="1" applyAlignment="1" applyProtection="1">
      <alignment horizontal="center"/>
      <protection locked="0"/>
    </xf>
    <xf numFmtId="0" fontId="2" fillId="2" borderId="10" xfId="3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>
      <alignment horizontal="center"/>
    </xf>
    <xf numFmtId="0" fontId="1" fillId="0" borderId="1" xfId="3" applyFont="1" applyFill="1" applyBorder="1"/>
    <xf numFmtId="3" fontId="19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0" fontId="1" fillId="0" borderId="5" xfId="3" applyFont="1" applyFill="1" applyBorder="1"/>
    <xf numFmtId="0" fontId="23" fillId="0" borderId="2" xfId="3" applyFont="1" applyFill="1" applyBorder="1" applyAlignment="1">
      <alignment horizontal="centerContinuous"/>
    </xf>
    <xf numFmtId="0" fontId="24" fillId="0" borderId="2" xfId="3" applyFont="1" applyFill="1" applyBorder="1" applyAlignment="1">
      <alignment horizontal="centerContinuous"/>
    </xf>
    <xf numFmtId="0" fontId="24" fillId="0" borderId="2" xfId="3" applyFont="1" applyFill="1" applyBorder="1" applyAlignment="1" applyProtection="1">
      <alignment horizontal="centerContinuous"/>
    </xf>
    <xf numFmtId="9" fontId="24" fillId="0" borderId="2" xfId="2" applyNumberFormat="1" applyFont="1" applyFill="1" applyBorder="1" applyAlignment="1" applyProtection="1">
      <alignment horizontal="centerContinuous"/>
    </xf>
    <xf numFmtId="42" fontId="24" fillId="0" borderId="2" xfId="3" applyNumberFormat="1" applyFont="1" applyFill="1" applyBorder="1" applyAlignment="1">
      <alignment horizontal="centerContinuous"/>
    </xf>
    <xf numFmtId="0" fontId="24" fillId="0" borderId="3" xfId="3" applyFont="1" applyFill="1" applyBorder="1" applyAlignment="1">
      <alignment horizontal="centerContinuous"/>
    </xf>
    <xf numFmtId="1" fontId="16" fillId="0" borderId="9" xfId="3" applyNumberFormat="1" applyFont="1" applyFill="1" applyBorder="1" applyAlignment="1">
      <alignment horizontal="left"/>
    </xf>
    <xf numFmtId="1" fontId="16" fillId="0" borderId="9" xfId="3" applyNumberFormat="1" applyFont="1" applyFill="1" applyBorder="1"/>
    <xf numFmtId="9" fontId="16" fillId="0" borderId="9" xfId="2" applyNumberFormat="1" applyFont="1" applyFill="1" applyBorder="1" applyAlignment="1">
      <alignment vertical="center"/>
    </xf>
    <xf numFmtId="3" fontId="16" fillId="0" borderId="9" xfId="3" applyNumberFormat="1" applyFont="1" applyFill="1" applyBorder="1" applyProtection="1">
      <protection locked="0"/>
    </xf>
    <xf numFmtId="9" fontId="1" fillId="0" borderId="10" xfId="8" applyNumberFormat="1" applyFont="1" applyFill="1" applyBorder="1" applyAlignment="1">
      <alignment horizontal="center"/>
    </xf>
    <xf numFmtId="3" fontId="19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8" fillId="0" borderId="0" xfId="3" applyFont="1" applyFill="1" applyBorder="1" applyAlignment="1">
      <alignment horizontal="left"/>
    </xf>
    <xf numFmtId="49" fontId="17" fillId="0" borderId="0" xfId="3" applyNumberFormat="1" applyFont="1" applyFill="1" applyBorder="1" applyAlignment="1">
      <alignment horizontal="left" vertical="center"/>
    </xf>
    <xf numFmtId="0" fontId="17" fillId="0" borderId="0" xfId="3" applyFont="1" applyFill="1" applyBorder="1" applyAlignment="1" applyProtection="1">
      <alignment horizontal="left" vertical="center"/>
      <protection locked="0"/>
    </xf>
    <xf numFmtId="0" fontId="19" fillId="0" borderId="2" xfId="3" applyFont="1" applyFill="1" applyBorder="1" applyAlignment="1">
      <alignment horizontal="left"/>
    </xf>
    <xf numFmtId="0" fontId="1" fillId="0" borderId="2" xfId="3" applyFont="1" applyFill="1" applyBorder="1"/>
    <xf numFmtId="42" fontId="19" fillId="0" borderId="2" xfId="6" applyFont="1" applyFill="1" applyBorder="1" applyProtection="1"/>
    <xf numFmtId="0" fontId="1" fillId="0" borderId="3" xfId="3" applyFont="1" applyFill="1" applyBorder="1"/>
    <xf numFmtId="0" fontId="18" fillId="0" borderId="5" xfId="3" applyFont="1" applyFill="1" applyBorder="1"/>
    <xf numFmtId="0" fontId="18" fillId="0" borderId="8" xfId="3" applyFont="1" applyFill="1" applyBorder="1" applyAlignment="1">
      <alignment horizontal="left"/>
    </xf>
    <xf numFmtId="49" fontId="18" fillId="0" borderId="9" xfId="3" applyNumberFormat="1" applyFont="1" applyFill="1" applyBorder="1" applyAlignment="1">
      <alignment horizontal="left" vertical="center"/>
    </xf>
    <xf numFmtId="3" fontId="29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49" fontId="17" fillId="0" borderId="4" xfId="3" applyNumberFormat="1" applyFont="1" applyFill="1" applyBorder="1" applyAlignment="1">
      <alignment horizontal="left" vertical="center"/>
    </xf>
    <xf numFmtId="0" fontId="18" fillId="0" borderId="5" xfId="3" applyFont="1" applyFill="1" applyBorder="1" applyAlignment="1">
      <alignment horizontal="left"/>
    </xf>
    <xf numFmtId="0" fontId="18" fillId="0" borderId="8" xfId="3" applyFont="1" applyFill="1" applyBorder="1"/>
    <xf numFmtId="0" fontId="18" fillId="0" borderId="9" xfId="3" applyFont="1" applyFill="1" applyBorder="1" applyAlignment="1">
      <alignment horizontal="left"/>
    </xf>
    <xf numFmtId="0" fontId="18" fillId="0" borderId="9" xfId="3" applyFont="1" applyFill="1" applyBorder="1"/>
    <xf numFmtId="0" fontId="18" fillId="0" borderId="10" xfId="3" applyFont="1" applyFill="1" applyBorder="1"/>
    <xf numFmtId="42" fontId="43" fillId="0" borderId="0" xfId="6" applyFont="1" applyFill="1" applyBorder="1"/>
    <xf numFmtId="0" fontId="44" fillId="0" borderId="0" xfId="0" applyFont="1" applyFill="1" applyBorder="1"/>
    <xf numFmtId="0" fontId="3" fillId="0" borderId="0" xfId="3" applyFont="1" applyFill="1" applyBorder="1"/>
    <xf numFmtId="0" fontId="4" fillId="0" borderId="0" xfId="3" applyFont="1" applyFill="1" applyBorder="1"/>
    <xf numFmtId="166" fontId="20" fillId="0" borderId="0" xfId="6" applyNumberFormat="1" applyFont="1" applyFill="1" applyBorder="1" applyAlignment="1">
      <alignment horizontal="right"/>
    </xf>
    <xf numFmtId="42" fontId="20" fillId="0" borderId="0" xfId="2" applyNumberFormat="1" applyFont="1" applyFill="1" applyBorder="1" applyAlignment="1">
      <alignment horizontal="right"/>
    </xf>
    <xf numFmtId="0" fontId="20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2" fontId="0" fillId="0" borderId="0" xfId="8" applyNumberFormat="1" applyFont="1" applyFill="1" applyBorder="1" applyProtection="1"/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42" fontId="43" fillId="0" borderId="0" xfId="6" applyFont="1" applyFill="1"/>
    <xf numFmtId="3" fontId="5" fillId="0" borderId="0" xfId="3" applyNumberFormat="1" applyFont="1" applyFill="1" applyBorder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0" fillId="0" borderId="0" xfId="8" applyNumberFormat="1" applyFont="1" applyFill="1" applyBorder="1"/>
    <xf numFmtId="42" fontId="1" fillId="0" borderId="9" xfId="8" applyNumberFormat="1" applyFont="1" applyFill="1" applyBorder="1" applyProtection="1">
      <protection locked="0"/>
    </xf>
    <xf numFmtId="42" fontId="1" fillId="0" borderId="9" xfId="8" applyNumberFormat="1" applyFont="1" applyFill="1" applyBorder="1" applyAlignment="1" applyProtection="1">
      <alignment horizontal="center"/>
      <protection locked="0"/>
    </xf>
    <xf numFmtId="9" fontId="2" fillId="0" borderId="0" xfId="2" applyFill="1" applyBorder="1"/>
    <xf numFmtId="0" fontId="2" fillId="0" borderId="0" xfId="3" applyFill="1" applyBorder="1"/>
    <xf numFmtId="0" fontId="7" fillId="0" borderId="2" xfId="3" applyFont="1" applyFill="1" applyBorder="1"/>
    <xf numFmtId="3" fontId="8" fillId="0" borderId="2" xfId="3" applyNumberFormat="1" applyFont="1" applyFill="1" applyBorder="1"/>
    <xf numFmtId="3" fontId="7" fillId="0" borderId="2" xfId="3" applyNumberFormat="1" applyFont="1" applyFill="1" applyBorder="1"/>
    <xf numFmtId="165" fontId="9" fillId="0" borderId="2" xfId="1" applyFont="1" applyFill="1" applyBorder="1"/>
    <xf numFmtId="0" fontId="10" fillId="0" borderId="2" xfId="3" applyFont="1" applyFill="1" applyBorder="1"/>
    <xf numFmtId="0" fontId="2" fillId="0" borderId="2" xfId="3" applyFont="1" applyFill="1" applyBorder="1"/>
    <xf numFmtId="166" fontId="10" fillId="0" borderId="2" xfId="3" applyNumberFormat="1" applyFont="1" applyFill="1" applyBorder="1"/>
    <xf numFmtId="0" fontId="10" fillId="0" borderId="3" xfId="3" applyFont="1" applyFill="1" applyBorder="1"/>
    <xf numFmtId="0" fontId="10" fillId="0" borderId="0" xfId="3" applyFont="1" applyFill="1"/>
    <xf numFmtId="0" fontId="7" fillId="0" borderId="0" xfId="3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vertical="center"/>
    </xf>
    <xf numFmtId="9" fontId="7" fillId="0" borderId="0" xfId="2" applyNumberFormat="1" applyFont="1" applyFill="1" applyBorder="1" applyAlignment="1">
      <alignment vertical="center"/>
    </xf>
    <xf numFmtId="0" fontId="2" fillId="0" borderId="0" xfId="3" applyFont="1" applyFill="1" applyBorder="1"/>
    <xf numFmtId="42" fontId="2" fillId="0" borderId="0" xfId="3" applyNumberFormat="1" applyFont="1" applyFill="1" applyBorder="1"/>
    <xf numFmtId="0" fontId="2" fillId="0" borderId="5" xfId="3" applyFont="1" applyFill="1" applyBorder="1"/>
    <xf numFmtId="0" fontId="2" fillId="0" borderId="0" xfId="3" applyFont="1" applyFill="1"/>
    <xf numFmtId="9" fontId="8" fillId="0" borderId="0" xfId="2" applyNumberFormat="1" applyFont="1" applyFill="1" applyBorder="1" applyAlignment="1" applyProtection="1">
      <alignment horizontal="center" vertical="center"/>
      <protection locked="0"/>
    </xf>
    <xf numFmtId="9" fontId="7" fillId="0" borderId="0" xfId="2" applyNumberFormat="1" applyFont="1" applyFill="1" applyBorder="1" applyAlignment="1" applyProtection="1">
      <alignment horizontal="center" vertical="center"/>
      <protection locked="0"/>
    </xf>
    <xf numFmtId="49" fontId="2" fillId="0" borderId="0" xfId="3" applyNumberFormat="1" applyFont="1" applyFill="1" applyBorder="1" applyAlignment="1">
      <alignment horizontal="center" vertical="center"/>
    </xf>
    <xf numFmtId="3" fontId="2" fillId="0" borderId="0" xfId="3" applyNumberFormat="1" applyFont="1" applyFill="1" applyBorder="1" applyAlignment="1">
      <alignment vertical="center"/>
    </xf>
    <xf numFmtId="0" fontId="10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10" fillId="0" borderId="5" xfId="3" applyFont="1" applyFill="1" applyBorder="1"/>
    <xf numFmtId="49" fontId="7" fillId="0" borderId="9" xfId="3" applyNumberFormat="1" applyFont="1" applyFill="1" applyBorder="1" applyAlignment="1">
      <alignment horizontal="center" vertical="center"/>
    </xf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42" fontId="2" fillId="0" borderId="9" xfId="3" applyNumberFormat="1" applyFont="1" applyFill="1" applyBorder="1"/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3" fontId="14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11" fillId="0" borderId="0" xfId="3" applyFont="1" applyFill="1" applyProtection="1">
      <protection locked="0"/>
    </xf>
    <xf numFmtId="0" fontId="15" fillId="0" borderId="0" xfId="3" applyFont="1" applyFill="1"/>
    <xf numFmtId="0" fontId="2" fillId="0" borderId="11" xfId="3" applyFont="1" applyFill="1" applyBorder="1"/>
    <xf numFmtId="0" fontId="0" fillId="0" borderId="0" xfId="3" applyFont="1" applyFill="1" applyBorder="1" applyAlignment="1">
      <alignment horizontal="left"/>
    </xf>
    <xf numFmtId="0" fontId="22" fillId="0" borderId="0" xfId="3" applyFont="1" applyFill="1" applyBorder="1" applyAlignment="1" applyProtection="1">
      <alignment horizont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0" fontId="17" fillId="0" borderId="0" xfId="3" applyFont="1" applyFill="1" applyBorder="1" applyAlignment="1" applyProtection="1">
      <alignment horizontal="center" vertical="center"/>
      <protection locked="0"/>
    </xf>
    <xf numFmtId="0" fontId="22" fillId="0" borderId="0" xfId="3" applyFont="1" applyFill="1" applyBorder="1" applyAlignment="1" applyProtection="1">
      <alignment horizontal="center"/>
    </xf>
    <xf numFmtId="49" fontId="17" fillId="0" borderId="4" xfId="3" applyNumberFormat="1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/>
    </xf>
    <xf numFmtId="9" fontId="19" fillId="0" borderId="0" xfId="8" applyNumberFormat="1" applyFont="1" applyFill="1" applyBorder="1" applyAlignment="1" applyProtection="1">
      <alignment horizontal="left"/>
    </xf>
    <xf numFmtId="1" fontId="20" fillId="0" borderId="4" xfId="3" applyNumberFormat="1" applyFont="1" applyFill="1" applyBorder="1" applyAlignment="1">
      <alignment horizontal="left"/>
    </xf>
    <xf numFmtId="42" fontId="19" fillId="0" borderId="0" xfId="6" applyNumberFormat="1" applyFont="1" applyFill="1" applyBorder="1" applyProtection="1"/>
    <xf numFmtId="0" fontId="19" fillId="0" borderId="0" xfId="3" applyFont="1" applyFill="1" applyBorder="1" applyAlignment="1">
      <alignment horizontal="center"/>
    </xf>
    <xf numFmtId="3" fontId="1" fillId="0" borderId="0" xfId="3" applyNumberFormat="1" applyFont="1" applyFill="1" applyBorder="1" applyProtection="1">
      <protection locked="0"/>
    </xf>
    <xf numFmtId="3" fontId="19" fillId="0" borderId="0" xfId="3" applyNumberFormat="1" applyFont="1" applyFill="1" applyBorder="1" applyProtection="1">
      <protection locked="0"/>
    </xf>
    <xf numFmtId="3" fontId="1" fillId="0" borderId="0" xfId="3" applyNumberFormat="1" applyFont="1" applyFill="1" applyBorder="1"/>
    <xf numFmtId="4" fontId="1" fillId="0" borderId="0" xfId="3" applyNumberFormat="1" applyFont="1" applyFill="1" applyBorder="1"/>
    <xf numFmtId="4" fontId="19" fillId="0" borderId="0" xfId="3" applyNumberFormat="1" applyFont="1" applyFill="1" applyBorder="1"/>
    <xf numFmtId="42" fontId="0" fillId="0" borderId="0" xfId="8" applyNumberFormat="1" applyFont="1" applyFill="1" applyBorder="1" applyProtection="1">
      <protection locked="0"/>
    </xf>
    <xf numFmtId="42" fontId="19" fillId="0" borderId="0" xfId="8" applyNumberFormat="1" applyFont="1" applyFill="1" applyBorder="1" applyProtection="1">
      <protection locked="0"/>
    </xf>
    <xf numFmtId="42" fontId="20" fillId="0" borderId="0" xfId="2" applyNumberFormat="1" applyFont="1" applyFill="1" applyBorder="1" applyAlignment="1" applyProtection="1">
      <alignment horizontal="center"/>
      <protection locked="0"/>
    </xf>
    <xf numFmtId="0" fontId="0" fillId="0" borderId="4" xfId="3" applyFont="1" applyFill="1" applyBorder="1"/>
    <xf numFmtId="0" fontId="24" fillId="0" borderId="2" xfId="3" applyFont="1" applyFill="1" applyBorder="1" applyAlignment="1" applyProtection="1">
      <alignment horizontal="left"/>
    </xf>
    <xf numFmtId="0" fontId="20" fillId="0" borderId="0" xfId="3" applyFont="1" applyFill="1" applyBorder="1" applyAlignment="1" applyProtection="1">
      <alignment horizontal="left"/>
    </xf>
    <xf numFmtId="0" fontId="26" fillId="0" borderId="0" xfId="3" applyFont="1" applyFill="1" applyBorder="1" applyAlignment="1">
      <alignment horizontal="left"/>
    </xf>
    <xf numFmtId="1" fontId="20" fillId="0" borderId="0" xfId="3" applyNumberFormat="1" applyFont="1" applyFill="1" applyBorder="1" applyAlignment="1" applyProtection="1">
      <alignment horizontal="left"/>
    </xf>
    <xf numFmtId="9" fontId="1" fillId="0" borderId="0" xfId="8" applyNumberFormat="1" applyFont="1" applyFill="1" applyBorder="1" applyAlignment="1" applyProtection="1">
      <alignment horizontal="left"/>
    </xf>
    <xf numFmtId="0" fontId="1" fillId="0" borderId="0" xfId="8" applyFont="1" applyFill="1" applyBorder="1" applyAlignment="1">
      <alignment horizontal="left"/>
    </xf>
    <xf numFmtId="1" fontId="1" fillId="0" borderId="0" xfId="8" applyNumberFormat="1" applyFont="1" applyFill="1" applyBorder="1" applyAlignment="1" applyProtection="1">
      <alignment horizontal="left"/>
    </xf>
    <xf numFmtId="9" fontId="1" fillId="0" borderId="9" xfId="8" applyNumberFormat="1" applyFont="1" applyFill="1" applyBorder="1" applyAlignment="1" applyProtection="1">
      <alignment horizontal="left"/>
    </xf>
    <xf numFmtId="0" fontId="10" fillId="0" borderId="2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0" fontId="2" fillId="0" borderId="9" xfId="3" applyFont="1" applyFill="1" applyBorder="1" applyAlignment="1">
      <alignment horizontal="left"/>
    </xf>
    <xf numFmtId="0" fontId="2" fillId="0" borderId="0" xfId="3" applyFill="1" applyBorder="1" applyAlignment="1" applyProtection="1">
      <alignment horizontal="left"/>
    </xf>
    <xf numFmtId="0" fontId="23" fillId="0" borderId="1" xfId="3" applyFont="1" applyFill="1" applyBorder="1" applyAlignment="1">
      <alignment horizontal="left"/>
    </xf>
    <xf numFmtId="0" fontId="16" fillId="0" borderId="4" xfId="3" applyFont="1" applyFill="1" applyBorder="1" applyAlignment="1">
      <alignment horizontal="left"/>
    </xf>
    <xf numFmtId="1" fontId="16" fillId="0" borderId="4" xfId="3" applyNumberFormat="1" applyFont="1" applyFill="1" applyBorder="1" applyAlignment="1">
      <alignment horizontal="left"/>
    </xf>
    <xf numFmtId="49" fontId="16" fillId="0" borderId="8" xfId="3" applyNumberFormat="1" applyFont="1" applyFill="1" applyBorder="1" applyAlignment="1">
      <alignment horizontal="left" vertical="center"/>
    </xf>
    <xf numFmtId="49" fontId="7" fillId="0" borderId="1" xfId="3" applyNumberFormat="1" applyFont="1" applyFill="1" applyBorder="1" applyAlignment="1">
      <alignment horizontal="left"/>
    </xf>
    <xf numFmtId="49" fontId="7" fillId="0" borderId="4" xfId="3" applyNumberFormat="1" applyFont="1" applyFill="1" applyBorder="1" applyAlignment="1">
      <alignment horizontal="left" vertical="center"/>
    </xf>
    <xf numFmtId="0" fontId="10" fillId="0" borderId="4" xfId="3" applyFont="1" applyFill="1" applyBorder="1" applyAlignment="1">
      <alignment horizontal="left"/>
    </xf>
    <xf numFmtId="49" fontId="7" fillId="0" borderId="8" xfId="3" applyNumberFormat="1" applyFont="1" applyFill="1" applyBorder="1" applyAlignment="1">
      <alignment horizontal="left" vertical="center"/>
    </xf>
    <xf numFmtId="0" fontId="2" fillId="0" borderId="0" xfId="3" applyFill="1" applyBorder="1" applyAlignment="1">
      <alignment horizontal="left"/>
    </xf>
    <xf numFmtId="9" fontId="19" fillId="0" borderId="0" xfId="8" applyNumberFormat="1" applyFont="1" applyFill="1" applyBorder="1" applyAlignment="1">
      <alignment horizontal="left"/>
    </xf>
    <xf numFmtId="42" fontId="19" fillId="0" borderId="6" xfId="8" applyNumberFormat="1" applyFont="1" applyFill="1" applyBorder="1" applyProtection="1"/>
    <xf numFmtId="42" fontId="20" fillId="0" borderId="0" xfId="6" applyFont="1" applyFill="1" applyBorder="1" applyAlignment="1" applyProtection="1">
      <alignment horizontal="center"/>
      <protection locked="0"/>
    </xf>
    <xf numFmtId="9" fontId="19" fillId="0" borderId="0" xfId="2" applyFont="1" applyFill="1" applyBorder="1" applyProtection="1"/>
    <xf numFmtId="9" fontId="19" fillId="0" borderId="0" xfId="2" applyFont="1" applyFill="1" applyBorder="1" applyAlignment="1">
      <alignment horizontal="center"/>
    </xf>
    <xf numFmtId="9" fontId="19" fillId="0" borderId="0" xfId="2" applyFont="1" applyFill="1" applyBorder="1" applyAlignment="1" applyProtection="1">
      <alignment horizontal="center"/>
    </xf>
    <xf numFmtId="9" fontId="1" fillId="0" borderId="0" xfId="2" applyFont="1" applyFill="1" applyBorder="1" applyProtection="1"/>
    <xf numFmtId="9" fontId="1" fillId="0" borderId="0" xfId="2" applyFont="1" applyFill="1" applyBorder="1" applyProtection="1">
      <protection locked="0"/>
    </xf>
    <xf numFmtId="9" fontId="1" fillId="0" borderId="0" xfId="2" applyFont="1" applyFill="1" applyBorder="1"/>
    <xf numFmtId="9" fontId="19" fillId="0" borderId="0" xfId="2" applyFont="1" applyFill="1" applyBorder="1" applyProtection="1">
      <protection locked="0"/>
    </xf>
    <xf numFmtId="9" fontId="19" fillId="0" borderId="2" xfId="2" applyFont="1" applyFill="1" applyBorder="1" applyProtection="1"/>
    <xf numFmtId="9" fontId="1" fillId="0" borderId="0" xfId="2" applyFont="1" applyFill="1" applyBorder="1" applyAlignment="1">
      <alignment vertical="center"/>
    </xf>
    <xf numFmtId="9" fontId="18" fillId="0" borderId="0" xfId="2" applyFont="1" applyFill="1" applyBorder="1"/>
    <xf numFmtId="9" fontId="8" fillId="0" borderId="0" xfId="2" applyFont="1" applyFill="1" applyBorder="1" applyAlignment="1" applyProtection="1">
      <alignment vertical="center"/>
      <protection locked="0"/>
    </xf>
    <xf numFmtId="9" fontId="18" fillId="0" borderId="0" xfId="2" applyFont="1" applyFill="1" applyBorder="1" applyAlignment="1">
      <alignment horizontal="left"/>
    </xf>
    <xf numFmtId="9" fontId="18" fillId="0" borderId="9" xfId="2" applyFont="1" applyFill="1" applyBorder="1"/>
    <xf numFmtId="9" fontId="16" fillId="0" borderId="5" xfId="2" applyFont="1" applyFill="1" applyBorder="1" applyAlignment="1">
      <alignment horizontal="center"/>
    </xf>
    <xf numFmtId="9" fontId="19" fillId="0" borderId="5" xfId="2" applyFont="1" applyFill="1" applyBorder="1"/>
    <xf numFmtId="9" fontId="1" fillId="0" borderId="5" xfId="2" applyFont="1" applyFill="1" applyBorder="1" applyProtection="1">
      <protection locked="0"/>
    </xf>
    <xf numFmtId="9" fontId="19" fillId="0" borderId="5" xfId="2" applyFont="1" applyFill="1" applyBorder="1" applyProtection="1">
      <protection locked="0"/>
    </xf>
    <xf numFmtId="6" fontId="1" fillId="0" borderId="0" xfId="8" applyNumberFormat="1" applyFont="1" applyFill="1" applyBorder="1" applyProtection="1"/>
    <xf numFmtId="42" fontId="20" fillId="0" borderId="7" xfId="6" applyFont="1" applyFill="1" applyBorder="1"/>
    <xf numFmtId="42" fontId="1" fillId="0" borderId="0" xfId="8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Alignment="1">
      <alignment horizontal="right"/>
    </xf>
    <xf numFmtId="42" fontId="1" fillId="0" borderId="9" xfId="6" applyFont="1" applyFill="1" applyBorder="1" applyAlignment="1">
      <alignment horizontal="right"/>
    </xf>
    <xf numFmtId="3" fontId="1" fillId="0" borderId="0" xfId="8" applyNumberFormat="1" applyFont="1" applyFill="1" applyBorder="1" applyAlignment="1">
      <alignment horizontal="right"/>
    </xf>
    <xf numFmtId="42" fontId="19" fillId="0" borderId="6" xfId="6" applyFont="1" applyFill="1" applyBorder="1" applyProtection="1"/>
    <xf numFmtId="0" fontId="19" fillId="0" borderId="0" xfId="3" applyFont="1" applyFill="1" applyAlignment="1">
      <alignment horizontal="left"/>
    </xf>
    <xf numFmtId="0" fontId="19" fillId="0" borderId="9" xfId="3" applyFont="1" applyFill="1" applyBorder="1" applyAlignment="1">
      <alignment horizontal="left"/>
    </xf>
    <xf numFmtId="38" fontId="11" fillId="2" borderId="5" xfId="4" applyNumberFormat="1" applyFont="1" applyFill="1" applyBorder="1" applyAlignment="1" applyProtection="1">
      <alignment horizontal="center" vertical="center"/>
    </xf>
    <xf numFmtId="42" fontId="11" fillId="2" borderId="0" xfId="4" applyNumberFormat="1" applyFont="1" applyFill="1" applyBorder="1" applyAlignment="1" applyProtection="1">
      <alignment horizontal="center" vertical="center"/>
    </xf>
    <xf numFmtId="44" fontId="0" fillId="0" borderId="0" xfId="10" applyFont="1"/>
    <xf numFmtId="169" fontId="0" fillId="0" borderId="0" xfId="10" applyNumberFormat="1" applyFont="1"/>
    <xf numFmtId="10" fontId="12" fillId="2" borderId="0" xfId="2" applyNumberFormat="1" applyFont="1" applyFill="1" applyBorder="1" applyAlignment="1" applyProtection="1">
      <alignment horizontal="right" vertical="center"/>
    </xf>
    <xf numFmtId="42" fontId="12" fillId="0" borderId="20" xfId="6" applyFont="1" applyFill="1" applyBorder="1" applyAlignment="1" applyProtection="1">
      <alignment horizontal="right" vertical="center"/>
    </xf>
    <xf numFmtId="42" fontId="41" fillId="0" borderId="15" xfId="4" applyNumberFormat="1" applyFont="1" applyFill="1" applyBorder="1" applyAlignment="1" applyProtection="1">
      <alignment horizontal="right" vertical="center"/>
    </xf>
    <xf numFmtId="0" fontId="33" fillId="0" borderId="16" xfId="4" applyFont="1" applyFill="1" applyBorder="1" applyAlignment="1" applyProtection="1">
      <alignment horizontal="right" vertical="center"/>
    </xf>
    <xf numFmtId="42" fontId="41" fillId="0" borderId="17" xfId="6" applyFont="1" applyFill="1" applyBorder="1" applyAlignment="1" applyProtection="1">
      <alignment horizontal="right" vertical="center"/>
    </xf>
    <xf numFmtId="0" fontId="33" fillId="2" borderId="0" xfId="4" applyFont="1" applyFill="1" applyBorder="1" applyAlignment="1" applyProtection="1">
      <alignment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  <protection locked="0"/>
    </xf>
    <xf numFmtId="0" fontId="22" fillId="0" borderId="1" xfId="3" applyFont="1" applyFill="1" applyBorder="1" applyAlignment="1">
      <alignment horizontal="center"/>
    </xf>
    <xf numFmtId="0" fontId="22" fillId="0" borderId="2" xfId="3" applyFont="1" applyFill="1" applyBorder="1" applyAlignment="1">
      <alignment horizontal="center"/>
    </xf>
    <xf numFmtId="0" fontId="22" fillId="0" borderId="3" xfId="3" applyFont="1" applyFill="1" applyBorder="1" applyAlignment="1">
      <alignment horizontal="center"/>
    </xf>
    <xf numFmtId="0" fontId="22" fillId="0" borderId="4" xfId="3" applyFont="1" applyFill="1" applyBorder="1" applyAlignment="1">
      <alignment horizontal="center"/>
    </xf>
    <xf numFmtId="0" fontId="22" fillId="0" borderId="0" xfId="3" applyFont="1" applyFill="1" applyBorder="1" applyAlignment="1">
      <alignment horizontal="center"/>
    </xf>
    <xf numFmtId="0" fontId="22" fillId="0" borderId="5" xfId="3" applyFont="1" applyFill="1" applyBorder="1" applyAlignment="1">
      <alignment horizontal="center"/>
    </xf>
    <xf numFmtId="0" fontId="22" fillId="0" borderId="4" xfId="3" applyFont="1" applyFill="1" applyBorder="1" applyAlignment="1" applyProtection="1">
      <alignment horizontal="center"/>
      <protection locked="0"/>
    </xf>
    <xf numFmtId="0" fontId="22" fillId="0" borderId="0" xfId="3" applyFont="1" applyFill="1" applyBorder="1" applyAlignment="1" applyProtection="1">
      <alignment horizontal="center"/>
      <protection locked="0"/>
    </xf>
    <xf numFmtId="0" fontId="22" fillId="0" borderId="5" xfId="3" applyFont="1" applyFill="1" applyBorder="1" applyAlignment="1" applyProtection="1">
      <alignment horizontal="center"/>
      <protection locked="0"/>
    </xf>
    <xf numFmtId="0" fontId="22" fillId="0" borderId="8" xfId="3" applyFont="1" applyFill="1" applyBorder="1" applyAlignment="1">
      <alignment horizontal="center"/>
    </xf>
    <xf numFmtId="0" fontId="22" fillId="0" borderId="9" xfId="3" applyFont="1" applyFill="1" applyBorder="1" applyAlignment="1">
      <alignment horizontal="center"/>
    </xf>
    <xf numFmtId="0" fontId="22" fillId="0" borderId="10" xfId="3" applyFont="1" applyFill="1" applyBorder="1" applyAlignment="1">
      <alignment horizontal="center"/>
    </xf>
    <xf numFmtId="0" fontId="8" fillId="0" borderId="4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17" fillId="0" borderId="9" xfId="3" applyFont="1" applyFill="1" applyBorder="1" applyAlignment="1" applyProtection="1">
      <alignment horizontal="center" vertical="center"/>
      <protection locked="0"/>
    </xf>
    <xf numFmtId="0" fontId="17" fillId="0" borderId="10" xfId="3" applyFont="1" applyFill="1" applyBorder="1" applyAlignment="1" applyProtection="1">
      <alignment horizontal="center" vertical="center"/>
      <protection locked="0"/>
    </xf>
    <xf numFmtId="0" fontId="27" fillId="0" borderId="4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7" fillId="0" borderId="5" xfId="3" applyFont="1" applyFill="1" applyBorder="1" applyAlignment="1" applyProtection="1">
      <alignment horizontal="center" vertical="center"/>
      <protection locked="0"/>
    </xf>
    <xf numFmtId="0" fontId="28" fillId="0" borderId="4" xfId="3" applyFont="1" applyFill="1" applyBorder="1" applyAlignment="1" applyProtection="1">
      <alignment horizontal="center" vertical="center"/>
      <protection locked="0"/>
    </xf>
    <xf numFmtId="0" fontId="28" fillId="0" borderId="0" xfId="3" applyFont="1" applyFill="1" applyBorder="1" applyAlignment="1" applyProtection="1">
      <alignment horizontal="center" vertical="center"/>
      <protection locked="0"/>
    </xf>
    <xf numFmtId="49" fontId="17" fillId="0" borderId="4" xfId="3" applyNumberFormat="1" applyFont="1" applyFill="1" applyBorder="1" applyAlignment="1">
      <alignment horizontal="center" vertical="center"/>
    </xf>
    <xf numFmtId="49" fontId="17" fillId="0" borderId="0" xfId="3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 applyProtection="1">
      <alignment horizontal="center"/>
    </xf>
    <xf numFmtId="0" fontId="22" fillId="0" borderId="2" xfId="3" applyFont="1" applyFill="1" applyBorder="1" applyAlignment="1" applyProtection="1">
      <alignment horizontal="center"/>
    </xf>
    <xf numFmtId="0" fontId="22" fillId="0" borderId="3" xfId="3" applyFont="1" applyFill="1" applyBorder="1" applyAlignment="1" applyProtection="1">
      <alignment horizontal="center"/>
    </xf>
    <xf numFmtId="0" fontId="22" fillId="0" borderId="4" xfId="3" applyFont="1" applyFill="1" applyBorder="1" applyAlignment="1" applyProtection="1">
      <alignment horizontal="center"/>
    </xf>
    <xf numFmtId="0" fontId="22" fillId="0" borderId="0" xfId="3" applyFont="1" applyFill="1" applyBorder="1" applyAlignment="1" applyProtection="1">
      <alignment horizontal="center"/>
    </xf>
    <xf numFmtId="0" fontId="22" fillId="0" borderId="5" xfId="3" applyFont="1" applyFill="1" applyBorder="1" applyAlignment="1" applyProtection="1">
      <alignment horizontal="center"/>
    </xf>
    <xf numFmtId="0" fontId="22" fillId="0" borderId="8" xfId="3" applyFont="1" applyFill="1" applyBorder="1" applyAlignment="1" applyProtection="1">
      <alignment horizontal="center"/>
      <protection locked="0"/>
    </xf>
    <xf numFmtId="0" fontId="22" fillId="0" borderId="9" xfId="3" applyFont="1" applyFill="1" applyBorder="1" applyAlignment="1" applyProtection="1">
      <alignment horizontal="center"/>
      <protection locked="0"/>
    </xf>
    <xf numFmtId="0" fontId="22" fillId="0" borderId="10" xfId="3" applyFont="1" applyFill="1" applyBorder="1" applyAlignment="1" applyProtection="1">
      <alignment horizont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8" fillId="2" borderId="4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/>
      <protection locked="0"/>
    </xf>
    <xf numFmtId="0" fontId="8" fillId="2" borderId="0" xfId="3" applyFont="1" applyFill="1" applyBorder="1" applyAlignment="1" applyProtection="1">
      <alignment horizontal="center" vertical="center"/>
      <protection locked="0"/>
    </xf>
    <xf numFmtId="49" fontId="7" fillId="2" borderId="4" xfId="3" applyNumberFormat="1" applyFont="1" applyFill="1" applyBorder="1" applyAlignment="1">
      <alignment horizontal="center"/>
    </xf>
    <xf numFmtId="49" fontId="7" fillId="2" borderId="0" xfId="3" applyNumberFormat="1" applyFont="1" applyFill="1" applyBorder="1" applyAlignment="1">
      <alignment horizontal="center"/>
    </xf>
    <xf numFmtId="0" fontId="31" fillId="0" borderId="4" xfId="4" applyFont="1" applyFill="1" applyBorder="1" applyAlignment="1" applyProtection="1">
      <alignment horizontal="center" vertical="center"/>
    </xf>
    <xf numFmtId="0" fontId="31" fillId="0" borderId="0" xfId="4" applyFont="1" applyFill="1" applyBorder="1" applyAlignment="1" applyProtection="1">
      <alignment horizontal="center" vertical="center"/>
    </xf>
    <xf numFmtId="0" fontId="31" fillId="0" borderId="5" xfId="4" applyFont="1" applyFill="1" applyBorder="1" applyAlignment="1" applyProtection="1">
      <alignment horizontal="center" vertical="center"/>
    </xf>
    <xf numFmtId="0" fontId="31" fillId="0" borderId="1" xfId="4" applyFont="1" applyFill="1" applyBorder="1" applyAlignment="1" applyProtection="1">
      <alignment horizontal="center" vertical="center"/>
    </xf>
    <xf numFmtId="0" fontId="31" fillId="0" borderId="2" xfId="4" applyFont="1" applyFill="1" applyBorder="1" applyAlignment="1" applyProtection="1">
      <alignment horizontal="center" vertical="center"/>
    </xf>
    <xf numFmtId="0" fontId="31" fillId="0" borderId="3" xfId="4" applyFont="1" applyFill="1" applyBorder="1" applyAlignment="1" applyProtection="1">
      <alignment horizontal="center" vertical="center"/>
    </xf>
    <xf numFmtId="0" fontId="32" fillId="0" borderId="4" xfId="4" applyFont="1" applyFill="1" applyBorder="1" applyAlignment="1" applyProtection="1">
      <alignment horizontal="center" vertical="center"/>
    </xf>
    <xf numFmtId="0" fontId="32" fillId="0" borderId="0" xfId="4" applyFont="1" applyFill="1" applyBorder="1" applyAlignment="1" applyProtection="1">
      <alignment horizontal="center" vertical="center"/>
    </xf>
    <xf numFmtId="0" fontId="32" fillId="0" borderId="5" xfId="4" applyFont="1" applyFill="1" applyBorder="1" applyAlignment="1" applyProtection="1">
      <alignment horizontal="center" vertical="center"/>
    </xf>
    <xf numFmtId="0" fontId="32" fillId="0" borderId="8" xfId="4" applyFont="1" applyFill="1" applyBorder="1" applyAlignment="1" applyProtection="1">
      <alignment horizontal="center" vertical="center"/>
    </xf>
    <xf numFmtId="0" fontId="32" fillId="0" borderId="9" xfId="4" applyFont="1" applyFill="1" applyBorder="1" applyAlignment="1" applyProtection="1">
      <alignment horizontal="center" vertical="center"/>
    </xf>
    <xf numFmtId="0" fontId="32" fillId="0" borderId="10" xfId="4" applyFont="1" applyFill="1" applyBorder="1" applyAlignment="1" applyProtection="1">
      <alignment horizontal="center" vertical="center"/>
    </xf>
  </cellXfs>
  <cellStyles count="11">
    <cellStyle name="Bueno" xfId="8" builtinId="26"/>
    <cellStyle name="Millares" xfId="1" builtinId="3"/>
    <cellStyle name="Millares [0]" xfId="7" builtinId="6"/>
    <cellStyle name="Moneda" xfId="10" builtinId="4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ACKUP%20RICARDO%20CASTRO%20SDHT/CONCEPTOS/MATRIZ%20FINANCIERA/2013%2012%20DICIEMBRE/MATRIZ-DIC%202013%20BOGO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BCRISTIANOC/Desktop/TRABAJADO%20A%20LA%20FECHA/CIERRE%20DE%20VIEGENCIA%202017/MATRIZ%20-%20SEPTIEMBRE%202017%20BOGOTA%20%20CAR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ENERAL2"/>
      <sheetName val="ACTIVIDAD2"/>
      <sheetName val="FORM_CONCIL_SIPROJ"/>
      <sheetName val="CGN001-2005"/>
      <sheetName val="CGN001-2005 (Diciembre)"/>
      <sheetName val="CGN002-2005"/>
      <sheetName val="CGN002-2005 DICIEMBRE Ç"/>
      <sheetName val="CGN001-2016"/>
      <sheetName val="Hoja1"/>
      <sheetName val="Hoja2"/>
    </sheetNames>
    <sheetDataSet>
      <sheetData sheetId="0"/>
      <sheetData sheetId="1"/>
      <sheetData sheetId="2"/>
      <sheetData sheetId="3">
        <row r="1012">
          <cell r="H1012">
            <v>0</v>
          </cell>
        </row>
        <row r="1056">
          <cell r="H1056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69"/>
  <sheetViews>
    <sheetView tabSelected="1" view="pageBreakPreview" zoomScale="83" zoomScaleNormal="100" zoomScaleSheetLayoutView="83" workbookViewId="0">
      <selection activeCell="G28" sqref="G28"/>
    </sheetView>
  </sheetViews>
  <sheetFormatPr baseColWidth="10" defaultRowHeight="12.75" x14ac:dyDescent="0.2"/>
  <cols>
    <col min="1" max="1" width="3.42578125" style="361" customWidth="1"/>
    <col min="2" max="2" width="6.5703125" style="294" customWidth="1"/>
    <col min="3" max="3" width="44.7109375" style="295" customWidth="1"/>
    <col min="4" max="4" width="17.7109375" style="296" bestFit="1" customWidth="1"/>
    <col min="5" max="5" width="17.85546875" style="297" bestFit="1" customWidth="1"/>
    <col min="6" max="7" width="13" style="297" customWidth="1"/>
    <col min="8" max="8" width="8.28515625" style="352" customWidth="1"/>
    <col min="9" max="9" width="6.42578125" style="265" customWidth="1"/>
    <col min="10" max="10" width="40.5703125" style="265" customWidth="1"/>
    <col min="11" max="11" width="19.42578125" style="298" customWidth="1"/>
    <col min="12" max="12" width="0.140625" style="265" customWidth="1"/>
    <col min="13" max="13" width="18.140625" style="265" bestFit="1" customWidth="1"/>
    <col min="14" max="14" width="15.7109375" style="265" customWidth="1"/>
    <col min="15" max="15" width="14.85546875" style="265" bestFit="1" customWidth="1"/>
    <col min="16" max="16" width="19.42578125" style="265" bestFit="1" customWidth="1"/>
    <col min="17" max="17" width="17" style="265" bestFit="1" customWidth="1"/>
    <col min="18" max="258" width="11.42578125" style="265"/>
    <col min="259" max="259" width="5" style="265" customWidth="1"/>
    <col min="260" max="260" width="6.5703125" style="265" customWidth="1"/>
    <col min="261" max="261" width="45.7109375" style="265" customWidth="1"/>
    <col min="262" max="262" width="15.42578125" style="265" customWidth="1"/>
    <col min="263" max="263" width="6.5703125" style="265" customWidth="1"/>
    <col min="264" max="264" width="15.42578125" style="265" customWidth="1"/>
    <col min="265" max="265" width="5.140625" style="265" customWidth="1"/>
    <col min="266" max="266" width="6.42578125" style="265" customWidth="1"/>
    <col min="267" max="267" width="45.7109375" style="265" customWidth="1"/>
    <col min="268" max="268" width="15.42578125" style="265" customWidth="1"/>
    <col min="269" max="269" width="6.42578125" style="265" customWidth="1"/>
    <col min="270" max="270" width="15.42578125" style="265" customWidth="1"/>
    <col min="271" max="271" width="5.140625" style="265" customWidth="1"/>
    <col min="272" max="514" width="11.42578125" style="265"/>
    <col min="515" max="515" width="5" style="265" customWidth="1"/>
    <col min="516" max="516" width="6.5703125" style="265" customWidth="1"/>
    <col min="517" max="517" width="45.7109375" style="265" customWidth="1"/>
    <col min="518" max="518" width="15.42578125" style="265" customWidth="1"/>
    <col min="519" max="519" width="6.5703125" style="265" customWidth="1"/>
    <col min="520" max="520" width="15.42578125" style="265" customWidth="1"/>
    <col min="521" max="521" width="5.140625" style="265" customWidth="1"/>
    <col min="522" max="522" width="6.42578125" style="265" customWidth="1"/>
    <col min="523" max="523" width="45.7109375" style="265" customWidth="1"/>
    <col min="524" max="524" width="15.42578125" style="265" customWidth="1"/>
    <col min="525" max="525" width="6.42578125" style="265" customWidth="1"/>
    <col min="526" max="526" width="15.42578125" style="265" customWidth="1"/>
    <col min="527" max="527" width="5.140625" style="265" customWidth="1"/>
    <col min="528" max="770" width="11.42578125" style="265"/>
    <col min="771" max="771" width="5" style="265" customWidth="1"/>
    <col min="772" max="772" width="6.5703125" style="265" customWidth="1"/>
    <col min="773" max="773" width="45.7109375" style="265" customWidth="1"/>
    <col min="774" max="774" width="15.42578125" style="265" customWidth="1"/>
    <col min="775" max="775" width="6.5703125" style="265" customWidth="1"/>
    <col min="776" max="776" width="15.42578125" style="265" customWidth="1"/>
    <col min="777" max="777" width="5.140625" style="265" customWidth="1"/>
    <col min="778" max="778" width="6.42578125" style="265" customWidth="1"/>
    <col min="779" max="779" width="45.7109375" style="265" customWidth="1"/>
    <col min="780" max="780" width="15.42578125" style="265" customWidth="1"/>
    <col min="781" max="781" width="6.42578125" style="265" customWidth="1"/>
    <col min="782" max="782" width="15.42578125" style="265" customWidth="1"/>
    <col min="783" max="783" width="5.140625" style="265" customWidth="1"/>
    <col min="784" max="1026" width="11.42578125" style="265"/>
    <col min="1027" max="1027" width="5" style="265" customWidth="1"/>
    <col min="1028" max="1028" width="6.5703125" style="265" customWidth="1"/>
    <col min="1029" max="1029" width="45.7109375" style="265" customWidth="1"/>
    <col min="1030" max="1030" width="15.42578125" style="265" customWidth="1"/>
    <col min="1031" max="1031" width="6.5703125" style="265" customWidth="1"/>
    <col min="1032" max="1032" width="15.42578125" style="265" customWidth="1"/>
    <col min="1033" max="1033" width="5.140625" style="265" customWidth="1"/>
    <col min="1034" max="1034" width="6.42578125" style="265" customWidth="1"/>
    <col min="1035" max="1035" width="45.7109375" style="265" customWidth="1"/>
    <col min="1036" max="1036" width="15.42578125" style="265" customWidth="1"/>
    <col min="1037" max="1037" width="6.42578125" style="265" customWidth="1"/>
    <col min="1038" max="1038" width="15.42578125" style="265" customWidth="1"/>
    <col min="1039" max="1039" width="5.140625" style="265" customWidth="1"/>
    <col min="1040" max="1282" width="11.42578125" style="265"/>
    <col min="1283" max="1283" width="5" style="265" customWidth="1"/>
    <col min="1284" max="1284" width="6.5703125" style="265" customWidth="1"/>
    <col min="1285" max="1285" width="45.7109375" style="265" customWidth="1"/>
    <col min="1286" max="1286" width="15.42578125" style="265" customWidth="1"/>
    <col min="1287" max="1287" width="6.5703125" style="265" customWidth="1"/>
    <col min="1288" max="1288" width="15.42578125" style="265" customWidth="1"/>
    <col min="1289" max="1289" width="5.140625" style="265" customWidth="1"/>
    <col min="1290" max="1290" width="6.42578125" style="265" customWidth="1"/>
    <col min="1291" max="1291" width="45.7109375" style="265" customWidth="1"/>
    <col min="1292" max="1292" width="15.42578125" style="265" customWidth="1"/>
    <col min="1293" max="1293" width="6.42578125" style="265" customWidth="1"/>
    <col min="1294" max="1294" width="15.42578125" style="265" customWidth="1"/>
    <col min="1295" max="1295" width="5.140625" style="265" customWidth="1"/>
    <col min="1296" max="1538" width="11.42578125" style="265"/>
    <col min="1539" max="1539" width="5" style="265" customWidth="1"/>
    <col min="1540" max="1540" width="6.5703125" style="265" customWidth="1"/>
    <col min="1541" max="1541" width="45.7109375" style="265" customWidth="1"/>
    <col min="1542" max="1542" width="15.42578125" style="265" customWidth="1"/>
    <col min="1543" max="1543" width="6.5703125" style="265" customWidth="1"/>
    <col min="1544" max="1544" width="15.42578125" style="265" customWidth="1"/>
    <col min="1545" max="1545" width="5.140625" style="265" customWidth="1"/>
    <col min="1546" max="1546" width="6.42578125" style="265" customWidth="1"/>
    <col min="1547" max="1547" width="45.7109375" style="265" customWidth="1"/>
    <col min="1548" max="1548" width="15.42578125" style="265" customWidth="1"/>
    <col min="1549" max="1549" width="6.42578125" style="265" customWidth="1"/>
    <col min="1550" max="1550" width="15.42578125" style="265" customWidth="1"/>
    <col min="1551" max="1551" width="5.140625" style="265" customWidth="1"/>
    <col min="1552" max="1794" width="11.42578125" style="265"/>
    <col min="1795" max="1795" width="5" style="265" customWidth="1"/>
    <col min="1796" max="1796" width="6.5703125" style="265" customWidth="1"/>
    <col min="1797" max="1797" width="45.7109375" style="265" customWidth="1"/>
    <col min="1798" max="1798" width="15.42578125" style="265" customWidth="1"/>
    <col min="1799" max="1799" width="6.5703125" style="265" customWidth="1"/>
    <col min="1800" max="1800" width="15.42578125" style="265" customWidth="1"/>
    <col min="1801" max="1801" width="5.140625" style="265" customWidth="1"/>
    <col min="1802" max="1802" width="6.42578125" style="265" customWidth="1"/>
    <col min="1803" max="1803" width="45.7109375" style="265" customWidth="1"/>
    <col min="1804" max="1804" width="15.42578125" style="265" customWidth="1"/>
    <col min="1805" max="1805" width="6.42578125" style="265" customWidth="1"/>
    <col min="1806" max="1806" width="15.42578125" style="265" customWidth="1"/>
    <col min="1807" max="1807" width="5.140625" style="265" customWidth="1"/>
    <col min="1808" max="2050" width="11.42578125" style="265"/>
    <col min="2051" max="2051" width="5" style="265" customWidth="1"/>
    <col min="2052" max="2052" width="6.5703125" style="265" customWidth="1"/>
    <col min="2053" max="2053" width="45.7109375" style="265" customWidth="1"/>
    <col min="2054" max="2054" width="15.42578125" style="265" customWidth="1"/>
    <col min="2055" max="2055" width="6.5703125" style="265" customWidth="1"/>
    <col min="2056" max="2056" width="15.42578125" style="265" customWidth="1"/>
    <col min="2057" max="2057" width="5.140625" style="265" customWidth="1"/>
    <col min="2058" max="2058" width="6.42578125" style="265" customWidth="1"/>
    <col min="2059" max="2059" width="45.7109375" style="265" customWidth="1"/>
    <col min="2060" max="2060" width="15.42578125" style="265" customWidth="1"/>
    <col min="2061" max="2061" width="6.42578125" style="265" customWidth="1"/>
    <col min="2062" max="2062" width="15.42578125" style="265" customWidth="1"/>
    <col min="2063" max="2063" width="5.140625" style="265" customWidth="1"/>
    <col min="2064" max="2306" width="11.42578125" style="265"/>
    <col min="2307" max="2307" width="5" style="265" customWidth="1"/>
    <col min="2308" max="2308" width="6.5703125" style="265" customWidth="1"/>
    <col min="2309" max="2309" width="45.7109375" style="265" customWidth="1"/>
    <col min="2310" max="2310" width="15.42578125" style="265" customWidth="1"/>
    <col min="2311" max="2311" width="6.5703125" style="265" customWidth="1"/>
    <col min="2312" max="2312" width="15.42578125" style="265" customWidth="1"/>
    <col min="2313" max="2313" width="5.140625" style="265" customWidth="1"/>
    <col min="2314" max="2314" width="6.42578125" style="265" customWidth="1"/>
    <col min="2315" max="2315" width="45.7109375" style="265" customWidth="1"/>
    <col min="2316" max="2316" width="15.42578125" style="265" customWidth="1"/>
    <col min="2317" max="2317" width="6.42578125" style="265" customWidth="1"/>
    <col min="2318" max="2318" width="15.42578125" style="265" customWidth="1"/>
    <col min="2319" max="2319" width="5.140625" style="265" customWidth="1"/>
    <col min="2320" max="2562" width="11.42578125" style="265"/>
    <col min="2563" max="2563" width="5" style="265" customWidth="1"/>
    <col min="2564" max="2564" width="6.5703125" style="265" customWidth="1"/>
    <col min="2565" max="2565" width="45.7109375" style="265" customWidth="1"/>
    <col min="2566" max="2566" width="15.42578125" style="265" customWidth="1"/>
    <col min="2567" max="2567" width="6.5703125" style="265" customWidth="1"/>
    <col min="2568" max="2568" width="15.42578125" style="265" customWidth="1"/>
    <col min="2569" max="2569" width="5.140625" style="265" customWidth="1"/>
    <col min="2570" max="2570" width="6.42578125" style="265" customWidth="1"/>
    <col min="2571" max="2571" width="45.7109375" style="265" customWidth="1"/>
    <col min="2572" max="2572" width="15.42578125" style="265" customWidth="1"/>
    <col min="2573" max="2573" width="6.42578125" style="265" customWidth="1"/>
    <col min="2574" max="2574" width="15.42578125" style="265" customWidth="1"/>
    <col min="2575" max="2575" width="5.140625" style="265" customWidth="1"/>
    <col min="2576" max="2818" width="11.42578125" style="265"/>
    <col min="2819" max="2819" width="5" style="265" customWidth="1"/>
    <col min="2820" max="2820" width="6.5703125" style="265" customWidth="1"/>
    <col min="2821" max="2821" width="45.7109375" style="265" customWidth="1"/>
    <col min="2822" max="2822" width="15.42578125" style="265" customWidth="1"/>
    <col min="2823" max="2823" width="6.5703125" style="265" customWidth="1"/>
    <col min="2824" max="2824" width="15.42578125" style="265" customWidth="1"/>
    <col min="2825" max="2825" width="5.140625" style="265" customWidth="1"/>
    <col min="2826" max="2826" width="6.42578125" style="265" customWidth="1"/>
    <col min="2827" max="2827" width="45.7109375" style="265" customWidth="1"/>
    <col min="2828" max="2828" width="15.42578125" style="265" customWidth="1"/>
    <col min="2829" max="2829" width="6.42578125" style="265" customWidth="1"/>
    <col min="2830" max="2830" width="15.42578125" style="265" customWidth="1"/>
    <col min="2831" max="2831" width="5.140625" style="265" customWidth="1"/>
    <col min="2832" max="3074" width="11.42578125" style="265"/>
    <col min="3075" max="3075" width="5" style="265" customWidth="1"/>
    <col min="3076" max="3076" width="6.5703125" style="265" customWidth="1"/>
    <col min="3077" max="3077" width="45.7109375" style="265" customWidth="1"/>
    <col min="3078" max="3078" width="15.42578125" style="265" customWidth="1"/>
    <col min="3079" max="3079" width="6.5703125" style="265" customWidth="1"/>
    <col min="3080" max="3080" width="15.42578125" style="265" customWidth="1"/>
    <col min="3081" max="3081" width="5.140625" style="265" customWidth="1"/>
    <col min="3082" max="3082" width="6.42578125" style="265" customWidth="1"/>
    <col min="3083" max="3083" width="45.7109375" style="265" customWidth="1"/>
    <col min="3084" max="3084" width="15.42578125" style="265" customWidth="1"/>
    <col min="3085" max="3085" width="6.42578125" style="265" customWidth="1"/>
    <col min="3086" max="3086" width="15.42578125" style="265" customWidth="1"/>
    <col min="3087" max="3087" width="5.140625" style="265" customWidth="1"/>
    <col min="3088" max="3330" width="11.42578125" style="265"/>
    <col min="3331" max="3331" width="5" style="265" customWidth="1"/>
    <col min="3332" max="3332" width="6.5703125" style="265" customWidth="1"/>
    <col min="3333" max="3333" width="45.7109375" style="265" customWidth="1"/>
    <col min="3334" max="3334" width="15.42578125" style="265" customWidth="1"/>
    <col min="3335" max="3335" width="6.5703125" style="265" customWidth="1"/>
    <col min="3336" max="3336" width="15.42578125" style="265" customWidth="1"/>
    <col min="3337" max="3337" width="5.140625" style="265" customWidth="1"/>
    <col min="3338" max="3338" width="6.42578125" style="265" customWidth="1"/>
    <col min="3339" max="3339" width="45.7109375" style="265" customWidth="1"/>
    <col min="3340" max="3340" width="15.42578125" style="265" customWidth="1"/>
    <col min="3341" max="3341" width="6.42578125" style="265" customWidth="1"/>
    <col min="3342" max="3342" width="15.42578125" style="265" customWidth="1"/>
    <col min="3343" max="3343" width="5.140625" style="265" customWidth="1"/>
    <col min="3344" max="3586" width="11.42578125" style="265"/>
    <col min="3587" max="3587" width="5" style="265" customWidth="1"/>
    <col min="3588" max="3588" width="6.5703125" style="265" customWidth="1"/>
    <col min="3589" max="3589" width="45.7109375" style="265" customWidth="1"/>
    <col min="3590" max="3590" width="15.42578125" style="265" customWidth="1"/>
    <col min="3591" max="3591" width="6.5703125" style="265" customWidth="1"/>
    <col min="3592" max="3592" width="15.42578125" style="265" customWidth="1"/>
    <col min="3593" max="3593" width="5.140625" style="265" customWidth="1"/>
    <col min="3594" max="3594" width="6.42578125" style="265" customWidth="1"/>
    <col min="3595" max="3595" width="45.7109375" style="265" customWidth="1"/>
    <col min="3596" max="3596" width="15.42578125" style="265" customWidth="1"/>
    <col min="3597" max="3597" width="6.42578125" style="265" customWidth="1"/>
    <col min="3598" max="3598" width="15.42578125" style="265" customWidth="1"/>
    <col min="3599" max="3599" width="5.140625" style="265" customWidth="1"/>
    <col min="3600" max="3842" width="11.42578125" style="265"/>
    <col min="3843" max="3843" width="5" style="265" customWidth="1"/>
    <col min="3844" max="3844" width="6.5703125" style="265" customWidth="1"/>
    <col min="3845" max="3845" width="45.7109375" style="265" customWidth="1"/>
    <col min="3846" max="3846" width="15.42578125" style="265" customWidth="1"/>
    <col min="3847" max="3847" width="6.5703125" style="265" customWidth="1"/>
    <col min="3848" max="3848" width="15.42578125" style="265" customWidth="1"/>
    <col min="3849" max="3849" width="5.140625" style="265" customWidth="1"/>
    <col min="3850" max="3850" width="6.42578125" style="265" customWidth="1"/>
    <col min="3851" max="3851" width="45.7109375" style="265" customWidth="1"/>
    <col min="3852" max="3852" width="15.42578125" style="265" customWidth="1"/>
    <col min="3853" max="3853" width="6.42578125" style="265" customWidth="1"/>
    <col min="3854" max="3854" width="15.42578125" style="265" customWidth="1"/>
    <col min="3855" max="3855" width="5.140625" style="265" customWidth="1"/>
    <col min="3856" max="4098" width="11.42578125" style="265"/>
    <col min="4099" max="4099" width="5" style="265" customWidth="1"/>
    <col min="4100" max="4100" width="6.5703125" style="265" customWidth="1"/>
    <col min="4101" max="4101" width="45.7109375" style="265" customWidth="1"/>
    <col min="4102" max="4102" width="15.42578125" style="265" customWidth="1"/>
    <col min="4103" max="4103" width="6.5703125" style="265" customWidth="1"/>
    <col min="4104" max="4104" width="15.42578125" style="265" customWidth="1"/>
    <col min="4105" max="4105" width="5.140625" style="265" customWidth="1"/>
    <col min="4106" max="4106" width="6.42578125" style="265" customWidth="1"/>
    <col min="4107" max="4107" width="45.7109375" style="265" customWidth="1"/>
    <col min="4108" max="4108" width="15.42578125" style="265" customWidth="1"/>
    <col min="4109" max="4109" width="6.42578125" style="265" customWidth="1"/>
    <col min="4110" max="4110" width="15.42578125" style="265" customWidth="1"/>
    <col min="4111" max="4111" width="5.140625" style="265" customWidth="1"/>
    <col min="4112" max="4354" width="11.42578125" style="265"/>
    <col min="4355" max="4355" width="5" style="265" customWidth="1"/>
    <col min="4356" max="4356" width="6.5703125" style="265" customWidth="1"/>
    <col min="4357" max="4357" width="45.7109375" style="265" customWidth="1"/>
    <col min="4358" max="4358" width="15.42578125" style="265" customWidth="1"/>
    <col min="4359" max="4359" width="6.5703125" style="265" customWidth="1"/>
    <col min="4360" max="4360" width="15.42578125" style="265" customWidth="1"/>
    <col min="4361" max="4361" width="5.140625" style="265" customWidth="1"/>
    <col min="4362" max="4362" width="6.42578125" style="265" customWidth="1"/>
    <col min="4363" max="4363" width="45.7109375" style="265" customWidth="1"/>
    <col min="4364" max="4364" width="15.42578125" style="265" customWidth="1"/>
    <col min="4365" max="4365" width="6.42578125" style="265" customWidth="1"/>
    <col min="4366" max="4366" width="15.42578125" style="265" customWidth="1"/>
    <col min="4367" max="4367" width="5.140625" style="265" customWidth="1"/>
    <col min="4368" max="4610" width="11.42578125" style="265"/>
    <col min="4611" max="4611" width="5" style="265" customWidth="1"/>
    <col min="4612" max="4612" width="6.5703125" style="265" customWidth="1"/>
    <col min="4613" max="4613" width="45.7109375" style="265" customWidth="1"/>
    <col min="4614" max="4614" width="15.42578125" style="265" customWidth="1"/>
    <col min="4615" max="4615" width="6.5703125" style="265" customWidth="1"/>
    <col min="4616" max="4616" width="15.42578125" style="265" customWidth="1"/>
    <col min="4617" max="4617" width="5.140625" style="265" customWidth="1"/>
    <col min="4618" max="4618" width="6.42578125" style="265" customWidth="1"/>
    <col min="4619" max="4619" width="45.7109375" style="265" customWidth="1"/>
    <col min="4620" max="4620" width="15.42578125" style="265" customWidth="1"/>
    <col min="4621" max="4621" width="6.42578125" style="265" customWidth="1"/>
    <col min="4622" max="4622" width="15.42578125" style="265" customWidth="1"/>
    <col min="4623" max="4623" width="5.140625" style="265" customWidth="1"/>
    <col min="4624" max="4866" width="11.42578125" style="265"/>
    <col min="4867" max="4867" width="5" style="265" customWidth="1"/>
    <col min="4868" max="4868" width="6.5703125" style="265" customWidth="1"/>
    <col min="4869" max="4869" width="45.7109375" style="265" customWidth="1"/>
    <col min="4870" max="4870" width="15.42578125" style="265" customWidth="1"/>
    <col min="4871" max="4871" width="6.5703125" style="265" customWidth="1"/>
    <col min="4872" max="4872" width="15.42578125" style="265" customWidth="1"/>
    <col min="4873" max="4873" width="5.140625" style="265" customWidth="1"/>
    <col min="4874" max="4874" width="6.42578125" style="265" customWidth="1"/>
    <col min="4875" max="4875" width="45.7109375" style="265" customWidth="1"/>
    <col min="4876" max="4876" width="15.42578125" style="265" customWidth="1"/>
    <col min="4877" max="4877" width="6.42578125" style="265" customWidth="1"/>
    <col min="4878" max="4878" width="15.42578125" style="265" customWidth="1"/>
    <col min="4879" max="4879" width="5.140625" style="265" customWidth="1"/>
    <col min="4880" max="5122" width="11.42578125" style="265"/>
    <col min="5123" max="5123" width="5" style="265" customWidth="1"/>
    <col min="5124" max="5124" width="6.5703125" style="265" customWidth="1"/>
    <col min="5125" max="5125" width="45.7109375" style="265" customWidth="1"/>
    <col min="5126" max="5126" width="15.42578125" style="265" customWidth="1"/>
    <col min="5127" max="5127" width="6.5703125" style="265" customWidth="1"/>
    <col min="5128" max="5128" width="15.42578125" style="265" customWidth="1"/>
    <col min="5129" max="5129" width="5.140625" style="265" customWidth="1"/>
    <col min="5130" max="5130" width="6.42578125" style="265" customWidth="1"/>
    <col min="5131" max="5131" width="45.7109375" style="265" customWidth="1"/>
    <col min="5132" max="5132" width="15.42578125" style="265" customWidth="1"/>
    <col min="5133" max="5133" width="6.42578125" style="265" customWidth="1"/>
    <col min="5134" max="5134" width="15.42578125" style="265" customWidth="1"/>
    <col min="5135" max="5135" width="5.140625" style="265" customWidth="1"/>
    <col min="5136" max="5378" width="11.42578125" style="265"/>
    <col min="5379" max="5379" width="5" style="265" customWidth="1"/>
    <col min="5380" max="5380" width="6.5703125" style="265" customWidth="1"/>
    <col min="5381" max="5381" width="45.7109375" style="265" customWidth="1"/>
    <col min="5382" max="5382" width="15.42578125" style="265" customWidth="1"/>
    <col min="5383" max="5383" width="6.5703125" style="265" customWidth="1"/>
    <col min="5384" max="5384" width="15.42578125" style="265" customWidth="1"/>
    <col min="5385" max="5385" width="5.140625" style="265" customWidth="1"/>
    <col min="5386" max="5386" width="6.42578125" style="265" customWidth="1"/>
    <col min="5387" max="5387" width="45.7109375" style="265" customWidth="1"/>
    <col min="5388" max="5388" width="15.42578125" style="265" customWidth="1"/>
    <col min="5389" max="5389" width="6.42578125" style="265" customWidth="1"/>
    <col min="5390" max="5390" width="15.42578125" style="265" customWidth="1"/>
    <col min="5391" max="5391" width="5.140625" style="265" customWidth="1"/>
    <col min="5392" max="5634" width="11.42578125" style="265"/>
    <col min="5635" max="5635" width="5" style="265" customWidth="1"/>
    <col min="5636" max="5636" width="6.5703125" style="265" customWidth="1"/>
    <col min="5637" max="5637" width="45.7109375" style="265" customWidth="1"/>
    <col min="5638" max="5638" width="15.42578125" style="265" customWidth="1"/>
    <col min="5639" max="5639" width="6.5703125" style="265" customWidth="1"/>
    <col min="5640" max="5640" width="15.42578125" style="265" customWidth="1"/>
    <col min="5641" max="5641" width="5.140625" style="265" customWidth="1"/>
    <col min="5642" max="5642" width="6.42578125" style="265" customWidth="1"/>
    <col min="5643" max="5643" width="45.7109375" style="265" customWidth="1"/>
    <col min="5644" max="5644" width="15.42578125" style="265" customWidth="1"/>
    <col min="5645" max="5645" width="6.42578125" style="265" customWidth="1"/>
    <col min="5646" max="5646" width="15.42578125" style="265" customWidth="1"/>
    <col min="5647" max="5647" width="5.140625" style="265" customWidth="1"/>
    <col min="5648" max="5890" width="11.42578125" style="265"/>
    <col min="5891" max="5891" width="5" style="265" customWidth="1"/>
    <col min="5892" max="5892" width="6.5703125" style="265" customWidth="1"/>
    <col min="5893" max="5893" width="45.7109375" style="265" customWidth="1"/>
    <col min="5894" max="5894" width="15.42578125" style="265" customWidth="1"/>
    <col min="5895" max="5895" width="6.5703125" style="265" customWidth="1"/>
    <col min="5896" max="5896" width="15.42578125" style="265" customWidth="1"/>
    <col min="5897" max="5897" width="5.140625" style="265" customWidth="1"/>
    <col min="5898" max="5898" width="6.42578125" style="265" customWidth="1"/>
    <col min="5899" max="5899" width="45.7109375" style="265" customWidth="1"/>
    <col min="5900" max="5900" width="15.42578125" style="265" customWidth="1"/>
    <col min="5901" max="5901" width="6.42578125" style="265" customWidth="1"/>
    <col min="5902" max="5902" width="15.42578125" style="265" customWidth="1"/>
    <col min="5903" max="5903" width="5.140625" style="265" customWidth="1"/>
    <col min="5904" max="6146" width="11.42578125" style="265"/>
    <col min="6147" max="6147" width="5" style="265" customWidth="1"/>
    <col min="6148" max="6148" width="6.5703125" style="265" customWidth="1"/>
    <col min="6149" max="6149" width="45.7109375" style="265" customWidth="1"/>
    <col min="6150" max="6150" width="15.42578125" style="265" customWidth="1"/>
    <col min="6151" max="6151" width="6.5703125" style="265" customWidth="1"/>
    <col min="6152" max="6152" width="15.42578125" style="265" customWidth="1"/>
    <col min="6153" max="6153" width="5.140625" style="265" customWidth="1"/>
    <col min="6154" max="6154" width="6.42578125" style="265" customWidth="1"/>
    <col min="6155" max="6155" width="45.7109375" style="265" customWidth="1"/>
    <col min="6156" max="6156" width="15.42578125" style="265" customWidth="1"/>
    <col min="6157" max="6157" width="6.42578125" style="265" customWidth="1"/>
    <col min="6158" max="6158" width="15.42578125" style="265" customWidth="1"/>
    <col min="6159" max="6159" width="5.140625" style="265" customWidth="1"/>
    <col min="6160" max="6402" width="11.42578125" style="265"/>
    <col min="6403" max="6403" width="5" style="265" customWidth="1"/>
    <col min="6404" max="6404" width="6.5703125" style="265" customWidth="1"/>
    <col min="6405" max="6405" width="45.7109375" style="265" customWidth="1"/>
    <col min="6406" max="6406" width="15.42578125" style="265" customWidth="1"/>
    <col min="6407" max="6407" width="6.5703125" style="265" customWidth="1"/>
    <col min="6408" max="6408" width="15.42578125" style="265" customWidth="1"/>
    <col min="6409" max="6409" width="5.140625" style="265" customWidth="1"/>
    <col min="6410" max="6410" width="6.42578125" style="265" customWidth="1"/>
    <col min="6411" max="6411" width="45.7109375" style="265" customWidth="1"/>
    <col min="6412" max="6412" width="15.42578125" style="265" customWidth="1"/>
    <col min="6413" max="6413" width="6.42578125" style="265" customWidth="1"/>
    <col min="6414" max="6414" width="15.42578125" style="265" customWidth="1"/>
    <col min="6415" max="6415" width="5.140625" style="265" customWidth="1"/>
    <col min="6416" max="6658" width="11.42578125" style="265"/>
    <col min="6659" max="6659" width="5" style="265" customWidth="1"/>
    <col min="6660" max="6660" width="6.5703125" style="265" customWidth="1"/>
    <col min="6661" max="6661" width="45.7109375" style="265" customWidth="1"/>
    <col min="6662" max="6662" width="15.42578125" style="265" customWidth="1"/>
    <col min="6663" max="6663" width="6.5703125" style="265" customWidth="1"/>
    <col min="6664" max="6664" width="15.42578125" style="265" customWidth="1"/>
    <col min="6665" max="6665" width="5.140625" style="265" customWidth="1"/>
    <col min="6666" max="6666" width="6.42578125" style="265" customWidth="1"/>
    <col min="6667" max="6667" width="45.7109375" style="265" customWidth="1"/>
    <col min="6668" max="6668" width="15.42578125" style="265" customWidth="1"/>
    <col min="6669" max="6669" width="6.42578125" style="265" customWidth="1"/>
    <col min="6670" max="6670" width="15.42578125" style="265" customWidth="1"/>
    <col min="6671" max="6671" width="5.140625" style="265" customWidth="1"/>
    <col min="6672" max="6914" width="11.42578125" style="265"/>
    <col min="6915" max="6915" width="5" style="265" customWidth="1"/>
    <col min="6916" max="6916" width="6.5703125" style="265" customWidth="1"/>
    <col min="6917" max="6917" width="45.7109375" style="265" customWidth="1"/>
    <col min="6918" max="6918" width="15.42578125" style="265" customWidth="1"/>
    <col min="6919" max="6919" width="6.5703125" style="265" customWidth="1"/>
    <col min="6920" max="6920" width="15.42578125" style="265" customWidth="1"/>
    <col min="6921" max="6921" width="5.140625" style="265" customWidth="1"/>
    <col min="6922" max="6922" width="6.42578125" style="265" customWidth="1"/>
    <col min="6923" max="6923" width="45.7109375" style="265" customWidth="1"/>
    <col min="6924" max="6924" width="15.42578125" style="265" customWidth="1"/>
    <col min="6925" max="6925" width="6.42578125" style="265" customWidth="1"/>
    <col min="6926" max="6926" width="15.42578125" style="265" customWidth="1"/>
    <col min="6927" max="6927" width="5.140625" style="265" customWidth="1"/>
    <col min="6928" max="7170" width="11.42578125" style="265"/>
    <col min="7171" max="7171" width="5" style="265" customWidth="1"/>
    <col min="7172" max="7172" width="6.5703125" style="265" customWidth="1"/>
    <col min="7173" max="7173" width="45.7109375" style="265" customWidth="1"/>
    <col min="7174" max="7174" width="15.42578125" style="265" customWidth="1"/>
    <col min="7175" max="7175" width="6.5703125" style="265" customWidth="1"/>
    <col min="7176" max="7176" width="15.42578125" style="265" customWidth="1"/>
    <col min="7177" max="7177" width="5.140625" style="265" customWidth="1"/>
    <col min="7178" max="7178" width="6.42578125" style="265" customWidth="1"/>
    <col min="7179" max="7179" width="45.7109375" style="265" customWidth="1"/>
    <col min="7180" max="7180" width="15.42578125" style="265" customWidth="1"/>
    <col min="7181" max="7181" width="6.42578125" style="265" customWidth="1"/>
    <col min="7182" max="7182" width="15.42578125" style="265" customWidth="1"/>
    <col min="7183" max="7183" width="5.140625" style="265" customWidth="1"/>
    <col min="7184" max="7426" width="11.42578125" style="265"/>
    <col min="7427" max="7427" width="5" style="265" customWidth="1"/>
    <col min="7428" max="7428" width="6.5703125" style="265" customWidth="1"/>
    <col min="7429" max="7429" width="45.7109375" style="265" customWidth="1"/>
    <col min="7430" max="7430" width="15.42578125" style="265" customWidth="1"/>
    <col min="7431" max="7431" width="6.5703125" style="265" customWidth="1"/>
    <col min="7432" max="7432" width="15.42578125" style="265" customWidth="1"/>
    <col min="7433" max="7433" width="5.140625" style="265" customWidth="1"/>
    <col min="7434" max="7434" width="6.42578125" style="265" customWidth="1"/>
    <col min="7435" max="7435" width="45.7109375" style="265" customWidth="1"/>
    <col min="7436" max="7436" width="15.42578125" style="265" customWidth="1"/>
    <col min="7437" max="7437" width="6.42578125" style="265" customWidth="1"/>
    <col min="7438" max="7438" width="15.42578125" style="265" customWidth="1"/>
    <col min="7439" max="7439" width="5.140625" style="265" customWidth="1"/>
    <col min="7440" max="7682" width="11.42578125" style="265"/>
    <col min="7683" max="7683" width="5" style="265" customWidth="1"/>
    <col min="7684" max="7684" width="6.5703125" style="265" customWidth="1"/>
    <col min="7685" max="7685" width="45.7109375" style="265" customWidth="1"/>
    <col min="7686" max="7686" width="15.42578125" style="265" customWidth="1"/>
    <col min="7687" max="7687" width="6.5703125" style="265" customWidth="1"/>
    <col min="7688" max="7688" width="15.42578125" style="265" customWidth="1"/>
    <col min="7689" max="7689" width="5.140625" style="265" customWidth="1"/>
    <col min="7690" max="7690" width="6.42578125" style="265" customWidth="1"/>
    <col min="7691" max="7691" width="45.7109375" style="265" customWidth="1"/>
    <col min="7692" max="7692" width="15.42578125" style="265" customWidth="1"/>
    <col min="7693" max="7693" width="6.42578125" style="265" customWidth="1"/>
    <col min="7694" max="7694" width="15.42578125" style="265" customWidth="1"/>
    <col min="7695" max="7695" width="5.140625" style="265" customWidth="1"/>
    <col min="7696" max="7938" width="11.42578125" style="265"/>
    <col min="7939" max="7939" width="5" style="265" customWidth="1"/>
    <col min="7940" max="7940" width="6.5703125" style="265" customWidth="1"/>
    <col min="7941" max="7941" width="45.7109375" style="265" customWidth="1"/>
    <col min="7942" max="7942" width="15.42578125" style="265" customWidth="1"/>
    <col min="7943" max="7943" width="6.5703125" style="265" customWidth="1"/>
    <col min="7944" max="7944" width="15.42578125" style="265" customWidth="1"/>
    <col min="7945" max="7945" width="5.140625" style="265" customWidth="1"/>
    <col min="7946" max="7946" width="6.42578125" style="265" customWidth="1"/>
    <col min="7947" max="7947" width="45.7109375" style="265" customWidth="1"/>
    <col min="7948" max="7948" width="15.42578125" style="265" customWidth="1"/>
    <col min="7949" max="7949" width="6.42578125" style="265" customWidth="1"/>
    <col min="7950" max="7950" width="15.42578125" style="265" customWidth="1"/>
    <col min="7951" max="7951" width="5.140625" style="265" customWidth="1"/>
    <col min="7952" max="8194" width="11.42578125" style="265"/>
    <col min="8195" max="8195" width="5" style="265" customWidth="1"/>
    <col min="8196" max="8196" width="6.5703125" style="265" customWidth="1"/>
    <col min="8197" max="8197" width="45.7109375" style="265" customWidth="1"/>
    <col min="8198" max="8198" width="15.42578125" style="265" customWidth="1"/>
    <col min="8199" max="8199" width="6.5703125" style="265" customWidth="1"/>
    <col min="8200" max="8200" width="15.42578125" style="265" customWidth="1"/>
    <col min="8201" max="8201" width="5.140625" style="265" customWidth="1"/>
    <col min="8202" max="8202" width="6.42578125" style="265" customWidth="1"/>
    <col min="8203" max="8203" width="45.7109375" style="265" customWidth="1"/>
    <col min="8204" max="8204" width="15.42578125" style="265" customWidth="1"/>
    <col min="8205" max="8205" width="6.42578125" style="265" customWidth="1"/>
    <col min="8206" max="8206" width="15.42578125" style="265" customWidth="1"/>
    <col min="8207" max="8207" width="5.140625" style="265" customWidth="1"/>
    <col min="8208" max="8450" width="11.42578125" style="265"/>
    <col min="8451" max="8451" width="5" style="265" customWidth="1"/>
    <col min="8452" max="8452" width="6.5703125" style="265" customWidth="1"/>
    <col min="8453" max="8453" width="45.7109375" style="265" customWidth="1"/>
    <col min="8454" max="8454" width="15.42578125" style="265" customWidth="1"/>
    <col min="8455" max="8455" width="6.5703125" style="265" customWidth="1"/>
    <col min="8456" max="8456" width="15.42578125" style="265" customWidth="1"/>
    <col min="8457" max="8457" width="5.140625" style="265" customWidth="1"/>
    <col min="8458" max="8458" width="6.42578125" style="265" customWidth="1"/>
    <col min="8459" max="8459" width="45.7109375" style="265" customWidth="1"/>
    <col min="8460" max="8460" width="15.42578125" style="265" customWidth="1"/>
    <col min="8461" max="8461" width="6.42578125" style="265" customWidth="1"/>
    <col min="8462" max="8462" width="15.42578125" style="265" customWidth="1"/>
    <col min="8463" max="8463" width="5.140625" style="265" customWidth="1"/>
    <col min="8464" max="8706" width="11.42578125" style="265"/>
    <col min="8707" max="8707" width="5" style="265" customWidth="1"/>
    <col min="8708" max="8708" width="6.5703125" style="265" customWidth="1"/>
    <col min="8709" max="8709" width="45.7109375" style="265" customWidth="1"/>
    <col min="8710" max="8710" width="15.42578125" style="265" customWidth="1"/>
    <col min="8711" max="8711" width="6.5703125" style="265" customWidth="1"/>
    <col min="8712" max="8712" width="15.42578125" style="265" customWidth="1"/>
    <col min="8713" max="8713" width="5.140625" style="265" customWidth="1"/>
    <col min="8714" max="8714" width="6.42578125" style="265" customWidth="1"/>
    <col min="8715" max="8715" width="45.7109375" style="265" customWidth="1"/>
    <col min="8716" max="8716" width="15.42578125" style="265" customWidth="1"/>
    <col min="8717" max="8717" width="6.42578125" style="265" customWidth="1"/>
    <col min="8718" max="8718" width="15.42578125" style="265" customWidth="1"/>
    <col min="8719" max="8719" width="5.140625" style="265" customWidth="1"/>
    <col min="8720" max="8962" width="11.42578125" style="265"/>
    <col min="8963" max="8963" width="5" style="265" customWidth="1"/>
    <col min="8964" max="8964" width="6.5703125" style="265" customWidth="1"/>
    <col min="8965" max="8965" width="45.7109375" style="265" customWidth="1"/>
    <col min="8966" max="8966" width="15.42578125" style="265" customWidth="1"/>
    <col min="8967" max="8967" width="6.5703125" style="265" customWidth="1"/>
    <col min="8968" max="8968" width="15.42578125" style="265" customWidth="1"/>
    <col min="8969" max="8969" width="5.140625" style="265" customWidth="1"/>
    <col min="8970" max="8970" width="6.42578125" style="265" customWidth="1"/>
    <col min="8971" max="8971" width="45.7109375" style="265" customWidth="1"/>
    <col min="8972" max="8972" width="15.42578125" style="265" customWidth="1"/>
    <col min="8973" max="8973" width="6.42578125" style="265" customWidth="1"/>
    <col min="8974" max="8974" width="15.42578125" style="265" customWidth="1"/>
    <col min="8975" max="8975" width="5.140625" style="265" customWidth="1"/>
    <col min="8976" max="9218" width="11.42578125" style="265"/>
    <col min="9219" max="9219" width="5" style="265" customWidth="1"/>
    <col min="9220" max="9220" width="6.5703125" style="265" customWidth="1"/>
    <col min="9221" max="9221" width="45.7109375" style="265" customWidth="1"/>
    <col min="9222" max="9222" width="15.42578125" style="265" customWidth="1"/>
    <col min="9223" max="9223" width="6.5703125" style="265" customWidth="1"/>
    <col min="9224" max="9224" width="15.42578125" style="265" customWidth="1"/>
    <col min="9225" max="9225" width="5.140625" style="265" customWidth="1"/>
    <col min="9226" max="9226" width="6.42578125" style="265" customWidth="1"/>
    <col min="9227" max="9227" width="45.7109375" style="265" customWidth="1"/>
    <col min="9228" max="9228" width="15.42578125" style="265" customWidth="1"/>
    <col min="9229" max="9229" width="6.42578125" style="265" customWidth="1"/>
    <col min="9230" max="9230" width="15.42578125" style="265" customWidth="1"/>
    <col min="9231" max="9231" width="5.140625" style="265" customWidth="1"/>
    <col min="9232" max="9474" width="11.42578125" style="265"/>
    <col min="9475" max="9475" width="5" style="265" customWidth="1"/>
    <col min="9476" max="9476" width="6.5703125" style="265" customWidth="1"/>
    <col min="9477" max="9477" width="45.7109375" style="265" customWidth="1"/>
    <col min="9478" max="9478" width="15.42578125" style="265" customWidth="1"/>
    <col min="9479" max="9479" width="6.5703125" style="265" customWidth="1"/>
    <col min="9480" max="9480" width="15.42578125" style="265" customWidth="1"/>
    <col min="9481" max="9481" width="5.140625" style="265" customWidth="1"/>
    <col min="9482" max="9482" width="6.42578125" style="265" customWidth="1"/>
    <col min="9483" max="9483" width="45.7109375" style="265" customWidth="1"/>
    <col min="9484" max="9484" width="15.42578125" style="265" customWidth="1"/>
    <col min="9485" max="9485" width="6.42578125" style="265" customWidth="1"/>
    <col min="9486" max="9486" width="15.42578125" style="265" customWidth="1"/>
    <col min="9487" max="9487" width="5.140625" style="265" customWidth="1"/>
    <col min="9488" max="9730" width="11.42578125" style="265"/>
    <col min="9731" max="9731" width="5" style="265" customWidth="1"/>
    <col min="9732" max="9732" width="6.5703125" style="265" customWidth="1"/>
    <col min="9733" max="9733" width="45.7109375" style="265" customWidth="1"/>
    <col min="9734" max="9734" width="15.42578125" style="265" customWidth="1"/>
    <col min="9735" max="9735" width="6.5703125" style="265" customWidth="1"/>
    <col min="9736" max="9736" width="15.42578125" style="265" customWidth="1"/>
    <col min="9737" max="9737" width="5.140625" style="265" customWidth="1"/>
    <col min="9738" max="9738" width="6.42578125" style="265" customWidth="1"/>
    <col min="9739" max="9739" width="45.7109375" style="265" customWidth="1"/>
    <col min="9740" max="9740" width="15.42578125" style="265" customWidth="1"/>
    <col min="9741" max="9741" width="6.42578125" style="265" customWidth="1"/>
    <col min="9742" max="9742" width="15.42578125" style="265" customWidth="1"/>
    <col min="9743" max="9743" width="5.140625" style="265" customWidth="1"/>
    <col min="9744" max="9986" width="11.42578125" style="265"/>
    <col min="9987" max="9987" width="5" style="265" customWidth="1"/>
    <col min="9988" max="9988" width="6.5703125" style="265" customWidth="1"/>
    <col min="9989" max="9989" width="45.7109375" style="265" customWidth="1"/>
    <col min="9990" max="9990" width="15.42578125" style="265" customWidth="1"/>
    <col min="9991" max="9991" width="6.5703125" style="265" customWidth="1"/>
    <col min="9992" max="9992" width="15.42578125" style="265" customWidth="1"/>
    <col min="9993" max="9993" width="5.140625" style="265" customWidth="1"/>
    <col min="9994" max="9994" width="6.42578125" style="265" customWidth="1"/>
    <col min="9995" max="9995" width="45.7109375" style="265" customWidth="1"/>
    <col min="9996" max="9996" width="15.42578125" style="265" customWidth="1"/>
    <col min="9997" max="9997" width="6.42578125" style="265" customWidth="1"/>
    <col min="9998" max="9998" width="15.42578125" style="265" customWidth="1"/>
    <col min="9999" max="9999" width="5.140625" style="265" customWidth="1"/>
    <col min="10000" max="10242" width="11.42578125" style="265"/>
    <col min="10243" max="10243" width="5" style="265" customWidth="1"/>
    <col min="10244" max="10244" width="6.5703125" style="265" customWidth="1"/>
    <col min="10245" max="10245" width="45.7109375" style="265" customWidth="1"/>
    <col min="10246" max="10246" width="15.42578125" style="265" customWidth="1"/>
    <col min="10247" max="10247" width="6.5703125" style="265" customWidth="1"/>
    <col min="10248" max="10248" width="15.42578125" style="265" customWidth="1"/>
    <col min="10249" max="10249" width="5.140625" style="265" customWidth="1"/>
    <col min="10250" max="10250" width="6.42578125" style="265" customWidth="1"/>
    <col min="10251" max="10251" width="45.7109375" style="265" customWidth="1"/>
    <col min="10252" max="10252" width="15.42578125" style="265" customWidth="1"/>
    <col min="10253" max="10253" width="6.42578125" style="265" customWidth="1"/>
    <col min="10254" max="10254" width="15.42578125" style="265" customWidth="1"/>
    <col min="10255" max="10255" width="5.140625" style="265" customWidth="1"/>
    <col min="10256" max="10498" width="11.42578125" style="265"/>
    <col min="10499" max="10499" width="5" style="265" customWidth="1"/>
    <col min="10500" max="10500" width="6.5703125" style="265" customWidth="1"/>
    <col min="10501" max="10501" width="45.7109375" style="265" customWidth="1"/>
    <col min="10502" max="10502" width="15.42578125" style="265" customWidth="1"/>
    <col min="10503" max="10503" width="6.5703125" style="265" customWidth="1"/>
    <col min="10504" max="10504" width="15.42578125" style="265" customWidth="1"/>
    <col min="10505" max="10505" width="5.140625" style="265" customWidth="1"/>
    <col min="10506" max="10506" width="6.42578125" style="265" customWidth="1"/>
    <col min="10507" max="10507" width="45.7109375" style="265" customWidth="1"/>
    <col min="10508" max="10508" width="15.42578125" style="265" customWidth="1"/>
    <col min="10509" max="10509" width="6.42578125" style="265" customWidth="1"/>
    <col min="10510" max="10510" width="15.42578125" style="265" customWidth="1"/>
    <col min="10511" max="10511" width="5.140625" style="265" customWidth="1"/>
    <col min="10512" max="10754" width="11.42578125" style="265"/>
    <col min="10755" max="10755" width="5" style="265" customWidth="1"/>
    <col min="10756" max="10756" width="6.5703125" style="265" customWidth="1"/>
    <col min="10757" max="10757" width="45.7109375" style="265" customWidth="1"/>
    <col min="10758" max="10758" width="15.42578125" style="265" customWidth="1"/>
    <col min="10759" max="10759" width="6.5703125" style="265" customWidth="1"/>
    <col min="10760" max="10760" width="15.42578125" style="265" customWidth="1"/>
    <col min="10761" max="10761" width="5.140625" style="265" customWidth="1"/>
    <col min="10762" max="10762" width="6.42578125" style="265" customWidth="1"/>
    <col min="10763" max="10763" width="45.7109375" style="265" customWidth="1"/>
    <col min="10764" max="10764" width="15.42578125" style="265" customWidth="1"/>
    <col min="10765" max="10765" width="6.42578125" style="265" customWidth="1"/>
    <col min="10766" max="10766" width="15.42578125" style="265" customWidth="1"/>
    <col min="10767" max="10767" width="5.140625" style="265" customWidth="1"/>
    <col min="10768" max="11010" width="11.42578125" style="265"/>
    <col min="11011" max="11011" width="5" style="265" customWidth="1"/>
    <col min="11012" max="11012" width="6.5703125" style="265" customWidth="1"/>
    <col min="11013" max="11013" width="45.7109375" style="265" customWidth="1"/>
    <col min="11014" max="11014" width="15.42578125" style="265" customWidth="1"/>
    <col min="11015" max="11015" width="6.5703125" style="265" customWidth="1"/>
    <col min="11016" max="11016" width="15.42578125" style="265" customWidth="1"/>
    <col min="11017" max="11017" width="5.140625" style="265" customWidth="1"/>
    <col min="11018" max="11018" width="6.42578125" style="265" customWidth="1"/>
    <col min="11019" max="11019" width="45.7109375" style="265" customWidth="1"/>
    <col min="11020" max="11020" width="15.42578125" style="265" customWidth="1"/>
    <col min="11021" max="11021" width="6.42578125" style="265" customWidth="1"/>
    <col min="11022" max="11022" width="15.42578125" style="265" customWidth="1"/>
    <col min="11023" max="11023" width="5.140625" style="265" customWidth="1"/>
    <col min="11024" max="11266" width="11.42578125" style="265"/>
    <col min="11267" max="11267" width="5" style="265" customWidth="1"/>
    <col min="11268" max="11268" width="6.5703125" style="265" customWidth="1"/>
    <col min="11269" max="11269" width="45.7109375" style="265" customWidth="1"/>
    <col min="11270" max="11270" width="15.42578125" style="265" customWidth="1"/>
    <col min="11271" max="11271" width="6.5703125" style="265" customWidth="1"/>
    <col min="11272" max="11272" width="15.42578125" style="265" customWidth="1"/>
    <col min="11273" max="11273" width="5.140625" style="265" customWidth="1"/>
    <col min="11274" max="11274" width="6.42578125" style="265" customWidth="1"/>
    <col min="11275" max="11275" width="45.7109375" style="265" customWidth="1"/>
    <col min="11276" max="11276" width="15.42578125" style="265" customWidth="1"/>
    <col min="11277" max="11277" width="6.42578125" style="265" customWidth="1"/>
    <col min="11278" max="11278" width="15.42578125" style="265" customWidth="1"/>
    <col min="11279" max="11279" width="5.140625" style="265" customWidth="1"/>
    <col min="11280" max="11522" width="11.42578125" style="265"/>
    <col min="11523" max="11523" width="5" style="265" customWidth="1"/>
    <col min="11524" max="11524" width="6.5703125" style="265" customWidth="1"/>
    <col min="11525" max="11525" width="45.7109375" style="265" customWidth="1"/>
    <col min="11526" max="11526" width="15.42578125" style="265" customWidth="1"/>
    <col min="11527" max="11527" width="6.5703125" style="265" customWidth="1"/>
    <col min="11528" max="11528" width="15.42578125" style="265" customWidth="1"/>
    <col min="11529" max="11529" width="5.140625" style="265" customWidth="1"/>
    <col min="11530" max="11530" width="6.42578125" style="265" customWidth="1"/>
    <col min="11531" max="11531" width="45.7109375" style="265" customWidth="1"/>
    <col min="11532" max="11532" width="15.42578125" style="265" customWidth="1"/>
    <col min="11533" max="11533" width="6.42578125" style="265" customWidth="1"/>
    <col min="11534" max="11534" width="15.42578125" style="265" customWidth="1"/>
    <col min="11535" max="11535" width="5.140625" style="265" customWidth="1"/>
    <col min="11536" max="11778" width="11.42578125" style="265"/>
    <col min="11779" max="11779" width="5" style="265" customWidth="1"/>
    <col min="11780" max="11780" width="6.5703125" style="265" customWidth="1"/>
    <col min="11781" max="11781" width="45.7109375" style="265" customWidth="1"/>
    <col min="11782" max="11782" width="15.42578125" style="265" customWidth="1"/>
    <col min="11783" max="11783" width="6.5703125" style="265" customWidth="1"/>
    <col min="11784" max="11784" width="15.42578125" style="265" customWidth="1"/>
    <col min="11785" max="11785" width="5.140625" style="265" customWidth="1"/>
    <col min="11786" max="11786" width="6.42578125" style="265" customWidth="1"/>
    <col min="11787" max="11787" width="45.7109375" style="265" customWidth="1"/>
    <col min="11788" max="11788" width="15.42578125" style="265" customWidth="1"/>
    <col min="11789" max="11789" width="6.42578125" style="265" customWidth="1"/>
    <col min="11790" max="11790" width="15.42578125" style="265" customWidth="1"/>
    <col min="11791" max="11791" width="5.140625" style="265" customWidth="1"/>
    <col min="11792" max="12034" width="11.42578125" style="265"/>
    <col min="12035" max="12035" width="5" style="265" customWidth="1"/>
    <col min="12036" max="12036" width="6.5703125" style="265" customWidth="1"/>
    <col min="12037" max="12037" width="45.7109375" style="265" customWidth="1"/>
    <col min="12038" max="12038" width="15.42578125" style="265" customWidth="1"/>
    <col min="12039" max="12039" width="6.5703125" style="265" customWidth="1"/>
    <col min="12040" max="12040" width="15.42578125" style="265" customWidth="1"/>
    <col min="12041" max="12041" width="5.140625" style="265" customWidth="1"/>
    <col min="12042" max="12042" width="6.42578125" style="265" customWidth="1"/>
    <col min="12043" max="12043" width="45.7109375" style="265" customWidth="1"/>
    <col min="12044" max="12044" width="15.42578125" style="265" customWidth="1"/>
    <col min="12045" max="12045" width="6.42578125" style="265" customWidth="1"/>
    <col min="12046" max="12046" width="15.42578125" style="265" customWidth="1"/>
    <col min="12047" max="12047" width="5.140625" style="265" customWidth="1"/>
    <col min="12048" max="12290" width="11.42578125" style="265"/>
    <col min="12291" max="12291" width="5" style="265" customWidth="1"/>
    <col min="12292" max="12292" width="6.5703125" style="265" customWidth="1"/>
    <col min="12293" max="12293" width="45.7109375" style="265" customWidth="1"/>
    <col min="12294" max="12294" width="15.42578125" style="265" customWidth="1"/>
    <col min="12295" max="12295" width="6.5703125" style="265" customWidth="1"/>
    <col min="12296" max="12296" width="15.42578125" style="265" customWidth="1"/>
    <col min="12297" max="12297" width="5.140625" style="265" customWidth="1"/>
    <col min="12298" max="12298" width="6.42578125" style="265" customWidth="1"/>
    <col min="12299" max="12299" width="45.7109375" style="265" customWidth="1"/>
    <col min="12300" max="12300" width="15.42578125" style="265" customWidth="1"/>
    <col min="12301" max="12301" width="6.42578125" style="265" customWidth="1"/>
    <col min="12302" max="12302" width="15.42578125" style="265" customWidth="1"/>
    <col min="12303" max="12303" width="5.140625" style="265" customWidth="1"/>
    <col min="12304" max="12546" width="11.42578125" style="265"/>
    <col min="12547" max="12547" width="5" style="265" customWidth="1"/>
    <col min="12548" max="12548" width="6.5703125" style="265" customWidth="1"/>
    <col min="12549" max="12549" width="45.7109375" style="265" customWidth="1"/>
    <col min="12550" max="12550" width="15.42578125" style="265" customWidth="1"/>
    <col min="12551" max="12551" width="6.5703125" style="265" customWidth="1"/>
    <col min="12552" max="12552" width="15.42578125" style="265" customWidth="1"/>
    <col min="12553" max="12553" width="5.140625" style="265" customWidth="1"/>
    <col min="12554" max="12554" width="6.42578125" style="265" customWidth="1"/>
    <col min="12555" max="12555" width="45.7109375" style="265" customWidth="1"/>
    <col min="12556" max="12556" width="15.42578125" style="265" customWidth="1"/>
    <col min="12557" max="12557" width="6.42578125" style="265" customWidth="1"/>
    <col min="12558" max="12558" width="15.42578125" style="265" customWidth="1"/>
    <col min="12559" max="12559" width="5.140625" style="265" customWidth="1"/>
    <col min="12560" max="12802" width="11.42578125" style="265"/>
    <col min="12803" max="12803" width="5" style="265" customWidth="1"/>
    <col min="12804" max="12804" width="6.5703125" style="265" customWidth="1"/>
    <col min="12805" max="12805" width="45.7109375" style="265" customWidth="1"/>
    <col min="12806" max="12806" width="15.42578125" style="265" customWidth="1"/>
    <col min="12807" max="12807" width="6.5703125" style="265" customWidth="1"/>
    <col min="12808" max="12808" width="15.42578125" style="265" customWidth="1"/>
    <col min="12809" max="12809" width="5.140625" style="265" customWidth="1"/>
    <col min="12810" max="12810" width="6.42578125" style="265" customWidth="1"/>
    <col min="12811" max="12811" width="45.7109375" style="265" customWidth="1"/>
    <col min="12812" max="12812" width="15.42578125" style="265" customWidth="1"/>
    <col min="12813" max="12813" width="6.42578125" style="265" customWidth="1"/>
    <col min="12814" max="12814" width="15.42578125" style="265" customWidth="1"/>
    <col min="12815" max="12815" width="5.140625" style="265" customWidth="1"/>
    <col min="12816" max="13058" width="11.42578125" style="265"/>
    <col min="13059" max="13059" width="5" style="265" customWidth="1"/>
    <col min="13060" max="13060" width="6.5703125" style="265" customWidth="1"/>
    <col min="13061" max="13061" width="45.7109375" style="265" customWidth="1"/>
    <col min="13062" max="13062" width="15.42578125" style="265" customWidth="1"/>
    <col min="13063" max="13063" width="6.5703125" style="265" customWidth="1"/>
    <col min="13064" max="13064" width="15.42578125" style="265" customWidth="1"/>
    <col min="13065" max="13065" width="5.140625" style="265" customWidth="1"/>
    <col min="13066" max="13066" width="6.42578125" style="265" customWidth="1"/>
    <col min="13067" max="13067" width="45.7109375" style="265" customWidth="1"/>
    <col min="13068" max="13068" width="15.42578125" style="265" customWidth="1"/>
    <col min="13069" max="13069" width="6.42578125" style="265" customWidth="1"/>
    <col min="13070" max="13070" width="15.42578125" style="265" customWidth="1"/>
    <col min="13071" max="13071" width="5.140625" style="265" customWidth="1"/>
    <col min="13072" max="13314" width="11.42578125" style="265"/>
    <col min="13315" max="13315" width="5" style="265" customWidth="1"/>
    <col min="13316" max="13316" width="6.5703125" style="265" customWidth="1"/>
    <col min="13317" max="13317" width="45.7109375" style="265" customWidth="1"/>
    <col min="13318" max="13318" width="15.42578125" style="265" customWidth="1"/>
    <col min="13319" max="13319" width="6.5703125" style="265" customWidth="1"/>
    <col min="13320" max="13320" width="15.42578125" style="265" customWidth="1"/>
    <col min="13321" max="13321" width="5.140625" style="265" customWidth="1"/>
    <col min="13322" max="13322" width="6.42578125" style="265" customWidth="1"/>
    <col min="13323" max="13323" width="45.7109375" style="265" customWidth="1"/>
    <col min="13324" max="13324" width="15.42578125" style="265" customWidth="1"/>
    <col min="13325" max="13325" width="6.42578125" style="265" customWidth="1"/>
    <col min="13326" max="13326" width="15.42578125" style="265" customWidth="1"/>
    <col min="13327" max="13327" width="5.140625" style="265" customWidth="1"/>
    <col min="13328" max="13570" width="11.42578125" style="265"/>
    <col min="13571" max="13571" width="5" style="265" customWidth="1"/>
    <col min="13572" max="13572" width="6.5703125" style="265" customWidth="1"/>
    <col min="13573" max="13573" width="45.7109375" style="265" customWidth="1"/>
    <col min="13574" max="13574" width="15.42578125" style="265" customWidth="1"/>
    <col min="13575" max="13575" width="6.5703125" style="265" customWidth="1"/>
    <col min="13576" max="13576" width="15.42578125" style="265" customWidth="1"/>
    <col min="13577" max="13577" width="5.140625" style="265" customWidth="1"/>
    <col min="13578" max="13578" width="6.42578125" style="265" customWidth="1"/>
    <col min="13579" max="13579" width="45.7109375" style="265" customWidth="1"/>
    <col min="13580" max="13580" width="15.42578125" style="265" customWidth="1"/>
    <col min="13581" max="13581" width="6.42578125" style="265" customWidth="1"/>
    <col min="13582" max="13582" width="15.42578125" style="265" customWidth="1"/>
    <col min="13583" max="13583" width="5.140625" style="265" customWidth="1"/>
    <col min="13584" max="13826" width="11.42578125" style="265"/>
    <col min="13827" max="13827" width="5" style="265" customWidth="1"/>
    <col min="13828" max="13828" width="6.5703125" style="265" customWidth="1"/>
    <col min="13829" max="13829" width="45.7109375" style="265" customWidth="1"/>
    <col min="13830" max="13830" width="15.42578125" style="265" customWidth="1"/>
    <col min="13831" max="13831" width="6.5703125" style="265" customWidth="1"/>
    <col min="13832" max="13832" width="15.42578125" style="265" customWidth="1"/>
    <col min="13833" max="13833" width="5.140625" style="265" customWidth="1"/>
    <col min="13834" max="13834" width="6.42578125" style="265" customWidth="1"/>
    <col min="13835" max="13835" width="45.7109375" style="265" customWidth="1"/>
    <col min="13836" max="13836" width="15.42578125" style="265" customWidth="1"/>
    <col min="13837" max="13837" width="6.42578125" style="265" customWidth="1"/>
    <col min="13838" max="13838" width="15.42578125" style="265" customWidth="1"/>
    <col min="13839" max="13839" width="5.140625" style="265" customWidth="1"/>
    <col min="13840" max="14082" width="11.42578125" style="265"/>
    <col min="14083" max="14083" width="5" style="265" customWidth="1"/>
    <col min="14084" max="14084" width="6.5703125" style="265" customWidth="1"/>
    <col min="14085" max="14085" width="45.7109375" style="265" customWidth="1"/>
    <col min="14086" max="14086" width="15.42578125" style="265" customWidth="1"/>
    <col min="14087" max="14087" width="6.5703125" style="265" customWidth="1"/>
    <col min="14088" max="14088" width="15.42578125" style="265" customWidth="1"/>
    <col min="14089" max="14089" width="5.140625" style="265" customWidth="1"/>
    <col min="14090" max="14090" width="6.42578125" style="265" customWidth="1"/>
    <col min="14091" max="14091" width="45.7109375" style="265" customWidth="1"/>
    <col min="14092" max="14092" width="15.42578125" style="265" customWidth="1"/>
    <col min="14093" max="14093" width="6.42578125" style="265" customWidth="1"/>
    <col min="14094" max="14094" width="15.42578125" style="265" customWidth="1"/>
    <col min="14095" max="14095" width="5.140625" style="265" customWidth="1"/>
    <col min="14096" max="14338" width="11.42578125" style="265"/>
    <col min="14339" max="14339" width="5" style="265" customWidth="1"/>
    <col min="14340" max="14340" width="6.5703125" style="265" customWidth="1"/>
    <col min="14341" max="14341" width="45.7109375" style="265" customWidth="1"/>
    <col min="14342" max="14342" width="15.42578125" style="265" customWidth="1"/>
    <col min="14343" max="14343" width="6.5703125" style="265" customWidth="1"/>
    <col min="14344" max="14344" width="15.42578125" style="265" customWidth="1"/>
    <col min="14345" max="14345" width="5.140625" style="265" customWidth="1"/>
    <col min="14346" max="14346" width="6.42578125" style="265" customWidth="1"/>
    <col min="14347" max="14347" width="45.7109375" style="265" customWidth="1"/>
    <col min="14348" max="14348" width="15.42578125" style="265" customWidth="1"/>
    <col min="14349" max="14349" width="6.42578125" style="265" customWidth="1"/>
    <col min="14350" max="14350" width="15.42578125" style="265" customWidth="1"/>
    <col min="14351" max="14351" width="5.140625" style="265" customWidth="1"/>
    <col min="14352" max="14594" width="11.42578125" style="265"/>
    <col min="14595" max="14595" width="5" style="265" customWidth="1"/>
    <col min="14596" max="14596" width="6.5703125" style="265" customWidth="1"/>
    <col min="14597" max="14597" width="45.7109375" style="265" customWidth="1"/>
    <col min="14598" max="14598" width="15.42578125" style="265" customWidth="1"/>
    <col min="14599" max="14599" width="6.5703125" style="265" customWidth="1"/>
    <col min="14600" max="14600" width="15.42578125" style="265" customWidth="1"/>
    <col min="14601" max="14601" width="5.140625" style="265" customWidth="1"/>
    <col min="14602" max="14602" width="6.42578125" style="265" customWidth="1"/>
    <col min="14603" max="14603" width="45.7109375" style="265" customWidth="1"/>
    <col min="14604" max="14604" width="15.42578125" style="265" customWidth="1"/>
    <col min="14605" max="14605" width="6.42578125" style="265" customWidth="1"/>
    <col min="14606" max="14606" width="15.42578125" style="265" customWidth="1"/>
    <col min="14607" max="14607" width="5.140625" style="265" customWidth="1"/>
    <col min="14608" max="14850" width="11.42578125" style="265"/>
    <col min="14851" max="14851" width="5" style="265" customWidth="1"/>
    <col min="14852" max="14852" width="6.5703125" style="265" customWidth="1"/>
    <col min="14853" max="14853" width="45.7109375" style="265" customWidth="1"/>
    <col min="14854" max="14854" width="15.42578125" style="265" customWidth="1"/>
    <col min="14855" max="14855" width="6.5703125" style="265" customWidth="1"/>
    <col min="14856" max="14856" width="15.42578125" style="265" customWidth="1"/>
    <col min="14857" max="14857" width="5.140625" style="265" customWidth="1"/>
    <col min="14858" max="14858" width="6.42578125" style="265" customWidth="1"/>
    <col min="14859" max="14859" width="45.7109375" style="265" customWidth="1"/>
    <col min="14860" max="14860" width="15.42578125" style="265" customWidth="1"/>
    <col min="14861" max="14861" width="6.42578125" style="265" customWidth="1"/>
    <col min="14862" max="14862" width="15.42578125" style="265" customWidth="1"/>
    <col min="14863" max="14863" width="5.140625" style="265" customWidth="1"/>
    <col min="14864" max="15106" width="11.42578125" style="265"/>
    <col min="15107" max="15107" width="5" style="265" customWidth="1"/>
    <col min="15108" max="15108" width="6.5703125" style="265" customWidth="1"/>
    <col min="15109" max="15109" width="45.7109375" style="265" customWidth="1"/>
    <col min="15110" max="15110" width="15.42578125" style="265" customWidth="1"/>
    <col min="15111" max="15111" width="6.5703125" style="265" customWidth="1"/>
    <col min="15112" max="15112" width="15.42578125" style="265" customWidth="1"/>
    <col min="15113" max="15113" width="5.140625" style="265" customWidth="1"/>
    <col min="15114" max="15114" width="6.42578125" style="265" customWidth="1"/>
    <col min="15115" max="15115" width="45.7109375" style="265" customWidth="1"/>
    <col min="15116" max="15116" width="15.42578125" style="265" customWidth="1"/>
    <col min="15117" max="15117" width="6.42578125" style="265" customWidth="1"/>
    <col min="15118" max="15118" width="15.42578125" style="265" customWidth="1"/>
    <col min="15119" max="15119" width="5.140625" style="265" customWidth="1"/>
    <col min="15120" max="15362" width="11.42578125" style="265"/>
    <col min="15363" max="15363" width="5" style="265" customWidth="1"/>
    <col min="15364" max="15364" width="6.5703125" style="265" customWidth="1"/>
    <col min="15365" max="15365" width="45.7109375" style="265" customWidth="1"/>
    <col min="15366" max="15366" width="15.42578125" style="265" customWidth="1"/>
    <col min="15367" max="15367" width="6.5703125" style="265" customWidth="1"/>
    <col min="15368" max="15368" width="15.42578125" style="265" customWidth="1"/>
    <col min="15369" max="15369" width="5.140625" style="265" customWidth="1"/>
    <col min="15370" max="15370" width="6.42578125" style="265" customWidth="1"/>
    <col min="15371" max="15371" width="45.7109375" style="265" customWidth="1"/>
    <col min="15372" max="15372" width="15.42578125" style="265" customWidth="1"/>
    <col min="15373" max="15373" width="6.42578125" style="265" customWidth="1"/>
    <col min="15374" max="15374" width="15.42578125" style="265" customWidth="1"/>
    <col min="15375" max="15375" width="5.140625" style="265" customWidth="1"/>
    <col min="15376" max="15618" width="11.42578125" style="265"/>
    <col min="15619" max="15619" width="5" style="265" customWidth="1"/>
    <col min="15620" max="15620" width="6.5703125" style="265" customWidth="1"/>
    <col min="15621" max="15621" width="45.7109375" style="265" customWidth="1"/>
    <col min="15622" max="15622" width="15.42578125" style="265" customWidth="1"/>
    <col min="15623" max="15623" width="6.5703125" style="265" customWidth="1"/>
    <col min="15624" max="15624" width="15.42578125" style="265" customWidth="1"/>
    <col min="15625" max="15625" width="5.140625" style="265" customWidth="1"/>
    <col min="15626" max="15626" width="6.42578125" style="265" customWidth="1"/>
    <col min="15627" max="15627" width="45.7109375" style="265" customWidth="1"/>
    <col min="15628" max="15628" width="15.42578125" style="265" customWidth="1"/>
    <col min="15629" max="15629" width="6.42578125" style="265" customWidth="1"/>
    <col min="15630" max="15630" width="15.42578125" style="265" customWidth="1"/>
    <col min="15631" max="15631" width="5.140625" style="265" customWidth="1"/>
    <col min="15632" max="15874" width="11.42578125" style="265"/>
    <col min="15875" max="15875" width="5" style="265" customWidth="1"/>
    <col min="15876" max="15876" width="6.5703125" style="265" customWidth="1"/>
    <col min="15877" max="15877" width="45.7109375" style="265" customWidth="1"/>
    <col min="15878" max="15878" width="15.42578125" style="265" customWidth="1"/>
    <col min="15879" max="15879" width="6.5703125" style="265" customWidth="1"/>
    <col min="15880" max="15880" width="15.42578125" style="265" customWidth="1"/>
    <col min="15881" max="15881" width="5.140625" style="265" customWidth="1"/>
    <col min="15882" max="15882" width="6.42578125" style="265" customWidth="1"/>
    <col min="15883" max="15883" width="45.7109375" style="265" customWidth="1"/>
    <col min="15884" max="15884" width="15.42578125" style="265" customWidth="1"/>
    <col min="15885" max="15885" width="6.42578125" style="265" customWidth="1"/>
    <col min="15886" max="15886" width="15.42578125" style="265" customWidth="1"/>
    <col min="15887" max="15887" width="5.140625" style="265" customWidth="1"/>
    <col min="15888" max="16130" width="11.42578125" style="265"/>
    <col min="16131" max="16131" width="5" style="265" customWidth="1"/>
    <col min="16132" max="16132" width="6.5703125" style="265" customWidth="1"/>
    <col min="16133" max="16133" width="45.7109375" style="265" customWidth="1"/>
    <col min="16134" max="16134" width="15.42578125" style="265" customWidth="1"/>
    <col min="16135" max="16135" width="6.5703125" style="265" customWidth="1"/>
    <col min="16136" max="16136" width="15.42578125" style="265" customWidth="1"/>
    <col min="16137" max="16137" width="5.140625" style="265" customWidth="1"/>
    <col min="16138" max="16138" width="6.42578125" style="265" customWidth="1"/>
    <col min="16139" max="16139" width="45.7109375" style="265" customWidth="1"/>
    <col min="16140" max="16140" width="15.42578125" style="265" customWidth="1"/>
    <col min="16141" max="16141" width="6.42578125" style="265" customWidth="1"/>
    <col min="16142" max="16142" width="15.42578125" style="265" customWidth="1"/>
    <col min="16143" max="16143" width="5.140625" style="265" customWidth="1"/>
    <col min="16144" max="16384" width="11.42578125" style="265"/>
  </cols>
  <sheetData>
    <row r="1" spans="1:17" s="234" customFormat="1" ht="18" customHeight="1" x14ac:dyDescent="0.3">
      <c r="A1" s="404" t="str">
        <f>+'[1]CGN-2005-001'!B3</f>
        <v>SECRETARÍA DISTRITAL DEL HÁBITAT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6"/>
    </row>
    <row r="2" spans="1:17" s="234" customFormat="1" ht="18.75" x14ac:dyDescent="0.3">
      <c r="A2" s="407" t="s">
        <v>124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9"/>
    </row>
    <row r="3" spans="1:17" s="234" customFormat="1" ht="15.75" customHeight="1" x14ac:dyDescent="0.3">
      <c r="A3" s="410" t="s">
        <v>127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2"/>
    </row>
    <row r="4" spans="1:17" s="234" customFormat="1" ht="15.75" customHeight="1" thickBot="1" x14ac:dyDescent="0.35">
      <c r="A4" s="413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5"/>
    </row>
    <row r="5" spans="1:17" s="235" customFormat="1" ht="3.75" customHeight="1" x14ac:dyDescent="0.25">
      <c r="A5" s="353"/>
      <c r="B5" s="194"/>
      <c r="C5" s="195"/>
      <c r="D5" s="196"/>
      <c r="E5" s="197"/>
      <c r="F5" s="197"/>
      <c r="G5" s="197"/>
      <c r="H5" s="340"/>
      <c r="I5" s="195"/>
      <c r="J5" s="195"/>
      <c r="K5" s="198"/>
      <c r="L5" s="195"/>
      <c r="M5" s="195"/>
      <c r="N5" s="195"/>
      <c r="O5" s="199"/>
    </row>
    <row r="6" spans="1:17" s="1" customFormat="1" ht="11.25" customHeight="1" x14ac:dyDescent="0.2">
      <c r="A6" s="354"/>
      <c r="B6" s="15"/>
      <c r="C6" s="16"/>
      <c r="D6" s="186">
        <v>2020</v>
      </c>
      <c r="E6" s="186">
        <v>2019</v>
      </c>
      <c r="F6" s="186" t="s">
        <v>160</v>
      </c>
      <c r="G6" s="186" t="s">
        <v>161</v>
      </c>
      <c r="H6" s="341"/>
      <c r="I6" s="16"/>
      <c r="J6" s="16"/>
      <c r="K6" s="186">
        <v>2020</v>
      </c>
      <c r="L6" s="187"/>
      <c r="M6" s="187">
        <v>2019</v>
      </c>
      <c r="N6" s="187" t="s">
        <v>162</v>
      </c>
      <c r="O6" s="326" t="s">
        <v>161</v>
      </c>
    </row>
    <row r="7" spans="1:17" s="1" customFormat="1" ht="10.5" customHeight="1" x14ac:dyDescent="0.2">
      <c r="A7" s="354"/>
      <c r="B7" s="15"/>
      <c r="C7" s="16"/>
      <c r="D7" s="17"/>
      <c r="E7" s="18"/>
      <c r="F7" s="18"/>
      <c r="G7" s="18"/>
      <c r="H7" s="342"/>
      <c r="I7" s="19"/>
      <c r="J7" s="19"/>
      <c r="K7" s="20"/>
      <c r="L7" s="21"/>
      <c r="M7" s="21"/>
      <c r="N7" s="21"/>
      <c r="O7" s="77"/>
      <c r="Q7" s="4"/>
    </row>
    <row r="8" spans="1:17" s="238" customFormat="1" ht="12" customHeight="1" x14ac:dyDescent="0.25">
      <c r="A8" s="328" t="s">
        <v>128</v>
      </c>
      <c r="B8" s="22">
        <v>1</v>
      </c>
      <c r="C8" s="22" t="s">
        <v>0</v>
      </c>
      <c r="D8" s="48">
        <f>D12+D17+D23+D35</f>
        <v>276056582577.94</v>
      </c>
      <c r="E8" s="338">
        <v>295042964169.33002</v>
      </c>
      <c r="F8" s="28">
        <f>+(E8-D8)/D8</f>
        <v>6.8777137694333093E-2</v>
      </c>
      <c r="G8" s="23"/>
      <c r="H8" s="327" t="s">
        <v>133</v>
      </c>
      <c r="I8" s="22">
        <v>2</v>
      </c>
      <c r="J8" s="22" t="s">
        <v>1</v>
      </c>
      <c r="K8" s="48">
        <f>K12+K20+K25+K30</f>
        <v>34177149954.210003</v>
      </c>
      <c r="L8" s="21"/>
      <c r="M8" s="48">
        <v>33297054863</v>
      </c>
      <c r="N8" s="28">
        <f>+(K8-M8)/M8</f>
        <v>2.6431619698232614E-2</v>
      </c>
      <c r="O8" s="51"/>
      <c r="P8" s="236"/>
      <c r="Q8" s="237"/>
    </row>
    <row r="9" spans="1:17" s="239" customFormat="1" ht="4.5" customHeight="1" x14ac:dyDescent="0.2">
      <c r="A9" s="355"/>
      <c r="B9" s="6"/>
      <c r="C9" s="22"/>
      <c r="D9" s="24"/>
      <c r="E9" s="23"/>
      <c r="F9" s="23"/>
      <c r="G9" s="23"/>
      <c r="H9" s="343"/>
      <c r="I9" s="22"/>
      <c r="J9" s="22"/>
      <c r="K9" s="25"/>
      <c r="L9" s="21"/>
      <c r="M9" s="21"/>
      <c r="N9" s="21"/>
      <c r="O9" s="10"/>
    </row>
    <row r="10" spans="1:17" s="242" customFormat="1" ht="13.5" customHeight="1" x14ac:dyDescent="0.2">
      <c r="A10" s="328"/>
      <c r="B10" s="22"/>
      <c r="C10" s="22"/>
      <c r="D10" s="26"/>
      <c r="E10" s="23"/>
      <c r="F10" s="23"/>
      <c r="G10" s="23"/>
      <c r="H10" s="343"/>
      <c r="I10" s="22"/>
      <c r="J10" s="22"/>
      <c r="K10" s="27"/>
      <c r="L10" s="28" t="e">
        <f>((K8-#REF!)/#REF!)</f>
        <v>#REF!</v>
      </c>
      <c r="M10" s="28"/>
      <c r="N10" s="28"/>
      <c r="O10" s="11"/>
      <c r="P10" s="240"/>
      <c r="Q10" s="241"/>
    </row>
    <row r="11" spans="1:17" s="242" customFormat="1" ht="6" customHeight="1" x14ac:dyDescent="0.2">
      <c r="A11" s="328"/>
      <c r="B11" s="22"/>
      <c r="C11" s="22"/>
      <c r="D11" s="29"/>
      <c r="E11" s="23"/>
      <c r="F11" s="23"/>
      <c r="G11" s="23"/>
      <c r="H11" s="343"/>
      <c r="I11" s="22"/>
      <c r="J11" s="22"/>
      <c r="K11" s="30"/>
      <c r="L11" s="28"/>
      <c r="M11" s="28"/>
      <c r="N11" s="28"/>
      <c r="O11" s="11"/>
    </row>
    <row r="12" spans="1:17" s="242" customFormat="1" ht="15.95" customHeight="1" x14ac:dyDescent="0.25">
      <c r="A12" s="328" t="s">
        <v>129</v>
      </c>
      <c r="B12" s="22">
        <v>11</v>
      </c>
      <c r="C12" s="22" t="s">
        <v>44</v>
      </c>
      <c r="D12" s="48">
        <f>+D14</f>
        <v>0</v>
      </c>
      <c r="E12" s="23">
        <v>0</v>
      </c>
      <c r="F12" s="28">
        <v>0</v>
      </c>
      <c r="G12" s="23">
        <v>0</v>
      </c>
      <c r="H12" s="343" t="s">
        <v>134</v>
      </c>
      <c r="I12" s="22">
        <v>24</v>
      </c>
      <c r="J12" s="22" t="s">
        <v>2</v>
      </c>
      <c r="K12" s="363">
        <f>+K14+K17+K18+K16+K15</f>
        <v>29065844957.310001</v>
      </c>
      <c r="L12" s="28"/>
      <c r="M12" s="363">
        <v>7664559944.1000004</v>
      </c>
      <c r="N12" s="28">
        <f>+(K12-M12)/M12</f>
        <v>2.7922392373855995</v>
      </c>
      <c r="O12" s="51">
        <f>+K12/K8</f>
        <v>0.85044671648314607</v>
      </c>
      <c r="P12" s="243"/>
      <c r="Q12" s="244"/>
    </row>
    <row r="13" spans="1:17" s="242" customFormat="1" ht="6" customHeight="1" x14ac:dyDescent="0.2">
      <c r="A13" s="328"/>
      <c r="B13" s="22"/>
      <c r="C13" s="22"/>
      <c r="D13" s="29"/>
      <c r="E13" s="23"/>
      <c r="F13" s="28"/>
      <c r="G13" s="23"/>
      <c r="H13" s="343"/>
      <c r="I13" s="7"/>
      <c r="J13" s="7"/>
      <c r="K13" s="8"/>
      <c r="L13" s="28"/>
      <c r="M13" s="28"/>
      <c r="N13" s="28"/>
      <c r="O13" s="11"/>
      <c r="P13" s="245"/>
    </row>
    <row r="14" spans="1:17" s="239" customFormat="1" ht="12.75" customHeight="1" x14ac:dyDescent="0.25">
      <c r="A14" s="328"/>
      <c r="B14" s="6">
        <v>1105</v>
      </c>
      <c r="C14" s="6" t="s">
        <v>3</v>
      </c>
      <c r="D14" s="246">
        <v>0</v>
      </c>
      <c r="E14" s="23">
        <v>0</v>
      </c>
      <c r="F14" s="28">
        <v>0</v>
      </c>
      <c r="G14" s="23"/>
      <c r="H14" s="343"/>
      <c r="I14" s="6">
        <v>2401</v>
      </c>
      <c r="J14" s="6" t="s">
        <v>4</v>
      </c>
      <c r="K14" s="232">
        <v>28180655827</v>
      </c>
      <c r="L14" s="21"/>
      <c r="M14" s="250">
        <v>6800704630</v>
      </c>
      <c r="N14" s="28">
        <f>+(K14-M14)/M14</f>
        <v>3.1437847047034597</v>
      </c>
      <c r="O14" s="52"/>
      <c r="P14" s="247"/>
      <c r="Q14" s="248"/>
    </row>
    <row r="15" spans="1:17" s="239" customFormat="1" ht="12.75" customHeight="1" x14ac:dyDescent="0.25">
      <c r="A15" s="328"/>
      <c r="B15" s="6"/>
      <c r="C15" s="6"/>
      <c r="D15" s="5"/>
      <c r="E15" s="23"/>
      <c r="F15" s="23"/>
      <c r="G15" s="23"/>
      <c r="H15" s="343"/>
      <c r="I15" s="6">
        <v>2407</v>
      </c>
      <c r="J15" s="32" t="s">
        <v>86</v>
      </c>
      <c r="K15" s="232">
        <v>188254469</v>
      </c>
      <c r="L15" s="21"/>
      <c r="M15" s="250">
        <v>180819242</v>
      </c>
      <c r="N15" s="28">
        <f>+(K15-M15)/M15</f>
        <v>4.1119666899167732E-2</v>
      </c>
      <c r="O15" s="52"/>
      <c r="Q15" s="241"/>
    </row>
    <row r="16" spans="1:17" s="239" customFormat="1" ht="12.75" customHeight="1" x14ac:dyDescent="0.25">
      <c r="A16" s="328"/>
      <c r="B16" s="6"/>
      <c r="C16" s="6"/>
      <c r="D16" s="5"/>
      <c r="E16" s="23"/>
      <c r="F16" s="23"/>
      <c r="G16" s="23"/>
      <c r="H16" s="343"/>
      <c r="I16" s="6">
        <v>2424</v>
      </c>
      <c r="J16" s="6" t="s">
        <v>80</v>
      </c>
      <c r="K16" s="232">
        <v>0</v>
      </c>
      <c r="L16" s="21"/>
      <c r="M16" s="250">
        <v>708100</v>
      </c>
      <c r="N16" s="28">
        <f>+(K16-M16)/M16</f>
        <v>-1</v>
      </c>
      <c r="O16" s="52"/>
      <c r="Q16" s="249"/>
    </row>
    <row r="17" spans="1:17" s="251" customFormat="1" ht="12.75" customHeight="1" x14ac:dyDescent="0.25">
      <c r="A17" s="328" t="s">
        <v>130</v>
      </c>
      <c r="B17" s="22">
        <v>13</v>
      </c>
      <c r="C17" s="22" t="s">
        <v>45</v>
      </c>
      <c r="D17" s="363">
        <f>+D19+D20+D21</f>
        <v>39514779036.190002</v>
      </c>
      <c r="E17" s="363">
        <v>39034020092.629997</v>
      </c>
      <c r="F17" s="28">
        <f>+(E17-D17)/D17</f>
        <v>-1.2166560342389802E-2</v>
      </c>
      <c r="G17" s="28">
        <f>+D17/D8</f>
        <v>0.14314014419501719</v>
      </c>
      <c r="H17" s="327"/>
      <c r="I17" s="6">
        <v>2436</v>
      </c>
      <c r="J17" s="6" t="s">
        <v>55</v>
      </c>
      <c r="K17" s="250">
        <v>651907042</v>
      </c>
      <c r="L17" s="49" t="e">
        <f>((K12-#REF!)/#REF!)</f>
        <v>#REF!</v>
      </c>
      <c r="M17" s="250">
        <v>627653672</v>
      </c>
      <c r="N17" s="28">
        <f>+(K17-M17)/M17</f>
        <v>3.8641325753288991E-2</v>
      </c>
      <c r="O17" s="52"/>
      <c r="Q17" s="252"/>
    </row>
    <row r="18" spans="1:17" s="1" customFormat="1" ht="12.75" customHeight="1" x14ac:dyDescent="0.25">
      <c r="A18" s="355"/>
      <c r="B18" s="22"/>
      <c r="C18" s="22"/>
      <c r="D18" s="29"/>
      <c r="E18" s="23"/>
      <c r="F18" s="23"/>
      <c r="G18" s="23"/>
      <c r="H18" s="343"/>
      <c r="I18" s="6">
        <v>2490</v>
      </c>
      <c r="J18" s="6" t="s">
        <v>56</v>
      </c>
      <c r="K18" s="62">
        <v>45027619.310000002</v>
      </c>
      <c r="L18" s="21"/>
      <c r="M18" s="250">
        <v>54674300.100000001</v>
      </c>
      <c r="N18" s="28">
        <f>+(K18-M18)/M18</f>
        <v>-0.17643903575091213</v>
      </c>
      <c r="O18" s="52"/>
      <c r="Q18" s="253"/>
    </row>
    <row r="19" spans="1:17" s="1" customFormat="1" ht="14.25" customHeight="1" x14ac:dyDescent="0.25">
      <c r="A19" s="355"/>
      <c r="B19" s="6">
        <v>1311</v>
      </c>
      <c r="C19" s="6" t="s">
        <v>5</v>
      </c>
      <c r="D19" s="246">
        <v>58685240473.309998</v>
      </c>
      <c r="E19" s="250">
        <v>50905260605.739998</v>
      </c>
      <c r="F19" s="28">
        <f>+(E19-D19)/D19</f>
        <v>-0.13257132125254439</v>
      </c>
      <c r="G19" s="23"/>
      <c r="H19" s="344"/>
      <c r="I19" s="6"/>
      <c r="J19" s="6"/>
      <c r="K19" s="8"/>
      <c r="L19" s="28" t="e">
        <f>((K14-#REF!)/#REF!)</f>
        <v>#REF!</v>
      </c>
      <c r="M19" s="28"/>
      <c r="N19" s="28"/>
      <c r="O19" s="12"/>
    </row>
    <row r="20" spans="1:17" s="1" customFormat="1" ht="14.25" customHeight="1" x14ac:dyDescent="0.25">
      <c r="A20" s="355"/>
      <c r="B20" s="6">
        <v>1384</v>
      </c>
      <c r="C20" s="6" t="s">
        <v>77</v>
      </c>
      <c r="D20" s="246">
        <v>4532570876</v>
      </c>
      <c r="E20" s="250">
        <v>9852041282</v>
      </c>
      <c r="F20" s="28">
        <f>+(E20-D20)/D20</f>
        <v>1.1736099779854827</v>
      </c>
      <c r="G20" s="23"/>
      <c r="H20" s="327" t="s">
        <v>135</v>
      </c>
      <c r="I20" s="22">
        <v>25</v>
      </c>
      <c r="J20" s="22" t="s">
        <v>6</v>
      </c>
      <c r="K20" s="363">
        <f>+K21+K22</f>
        <v>2889212991.9000001</v>
      </c>
      <c r="L20" s="28" t="e">
        <f>((K17-#REF!)/#REF!)</f>
        <v>#REF!</v>
      </c>
      <c r="M20" s="364">
        <v>2426977918.9000001</v>
      </c>
      <c r="N20" s="28">
        <f>+(K20-M20)/M20</f>
        <v>0.19045705747891714</v>
      </c>
      <c r="O20" s="51">
        <f>+K20/K8</f>
        <v>8.4536393343825372E-2</v>
      </c>
      <c r="Q20" s="254"/>
    </row>
    <row r="21" spans="1:17" s="1" customFormat="1" ht="15" customHeight="1" x14ac:dyDescent="0.25">
      <c r="A21" s="355"/>
      <c r="B21" s="6">
        <v>1386</v>
      </c>
      <c r="C21" s="7" t="s">
        <v>46</v>
      </c>
      <c r="D21" s="246">
        <v>-23703032313.119999</v>
      </c>
      <c r="E21" s="250">
        <v>-21723281795.110001</v>
      </c>
      <c r="F21" s="28">
        <f>+(E21-D21)/D21</f>
        <v>-8.3523090710810682E-2</v>
      </c>
      <c r="G21" s="23"/>
      <c r="H21" s="344"/>
      <c r="I21" s="6">
        <v>2511</v>
      </c>
      <c r="J21" s="7" t="s">
        <v>57</v>
      </c>
      <c r="K21" s="255">
        <v>2326908291.9000001</v>
      </c>
      <c r="L21" s="28" t="e">
        <f>((K18-#REF!)/#REF!)</f>
        <v>#REF!</v>
      </c>
      <c r="M21" s="250">
        <v>1958214825.9000001</v>
      </c>
      <c r="N21" s="28">
        <f>+(K21-M21)/M21</f>
        <v>0.18828039759659548</v>
      </c>
      <c r="O21" s="52"/>
      <c r="P21" s="256"/>
      <c r="Q21" s="14"/>
    </row>
    <row r="22" spans="1:17" s="1" customFormat="1" ht="12.75" customHeight="1" x14ac:dyDescent="0.25">
      <c r="A22" s="355"/>
      <c r="B22" s="6"/>
      <c r="C22" s="7"/>
      <c r="D22" s="5"/>
      <c r="E22" s="23"/>
      <c r="F22" s="23"/>
      <c r="G22" s="23"/>
      <c r="H22" s="343"/>
      <c r="I22" s="6">
        <v>2512</v>
      </c>
      <c r="J22" s="7" t="s">
        <v>58</v>
      </c>
      <c r="K22" s="246">
        <v>562304700</v>
      </c>
      <c r="L22" s="28"/>
      <c r="M22" s="250">
        <v>468763093</v>
      </c>
      <c r="N22" s="28">
        <f>+(K22-M22)/M22</f>
        <v>0.19954985449334425</v>
      </c>
      <c r="O22" s="52"/>
      <c r="P22" s="253"/>
    </row>
    <row r="23" spans="1:17" s="1" customFormat="1" ht="24" customHeight="1" x14ac:dyDescent="0.25">
      <c r="A23" s="328" t="s">
        <v>131</v>
      </c>
      <c r="B23" s="22">
        <v>16</v>
      </c>
      <c r="C23" s="22" t="s">
        <v>47</v>
      </c>
      <c r="D23" s="363">
        <f>+D25+D26+D28+D29+D30+D31+D32+D33+D24</f>
        <v>1841407894.5100002</v>
      </c>
      <c r="E23" s="363">
        <v>2367351759.1700001</v>
      </c>
      <c r="F23" s="28">
        <f>+(E23-D23)/D23</f>
        <v>0.28562051147280099</v>
      </c>
      <c r="G23" s="28">
        <f>+D23/D8</f>
        <v>6.670400239378857E-3</v>
      </c>
      <c r="H23" s="344"/>
      <c r="I23" s="6"/>
      <c r="J23" s="6"/>
      <c r="K23" s="8"/>
      <c r="L23" s="28" t="e">
        <f>((#REF!-#REF!)/#REF!)</f>
        <v>#REF!</v>
      </c>
      <c r="M23" s="28"/>
      <c r="N23" s="28"/>
      <c r="O23" s="12"/>
      <c r="P23" s="14"/>
      <c r="Q23" s="4"/>
    </row>
    <row r="24" spans="1:17" s="1" customFormat="1" ht="15" customHeight="1" x14ac:dyDescent="0.2">
      <c r="A24" s="355"/>
      <c r="B24" s="22">
        <v>1335</v>
      </c>
      <c r="C24" s="22"/>
      <c r="D24" s="5">
        <v>135371600</v>
      </c>
      <c r="E24" s="23">
        <v>0</v>
      </c>
      <c r="F24" s="28">
        <f>+(E24-D24)/D24</f>
        <v>-1</v>
      </c>
      <c r="G24" s="23"/>
      <c r="H24" s="343"/>
      <c r="I24" s="7"/>
      <c r="J24" s="7"/>
      <c r="K24" s="8"/>
      <c r="L24" s="21"/>
      <c r="M24" s="21"/>
      <c r="N24" s="21"/>
      <c r="O24" s="12"/>
      <c r="Q24" s="14"/>
    </row>
    <row r="25" spans="1:17" s="1" customFormat="1" ht="15.95" customHeight="1" x14ac:dyDescent="0.25">
      <c r="A25" s="355"/>
      <c r="B25" s="6">
        <v>1650</v>
      </c>
      <c r="C25" s="7" t="s">
        <v>48</v>
      </c>
      <c r="D25" s="250">
        <v>976132814</v>
      </c>
      <c r="E25" s="250">
        <v>976132814</v>
      </c>
      <c r="F25" s="28">
        <f>+(E25-D25)/D25</f>
        <v>0</v>
      </c>
      <c r="G25" s="23"/>
      <c r="H25" s="327" t="s">
        <v>136</v>
      </c>
      <c r="I25" s="22">
        <v>27</v>
      </c>
      <c r="J25" s="22" t="s">
        <v>7</v>
      </c>
      <c r="K25" s="363">
        <f>SUM(K27:K28)</f>
        <v>2222092005</v>
      </c>
      <c r="L25" s="36"/>
      <c r="M25" s="363">
        <v>23205517000</v>
      </c>
      <c r="N25" s="28">
        <f>+(K25-M25)/M25</f>
        <v>-0.90424294339143574</v>
      </c>
      <c r="O25" s="51">
        <f>+K25/K8</f>
        <v>6.5016890173028571E-2</v>
      </c>
      <c r="Q25" s="14"/>
    </row>
    <row r="26" spans="1:17" s="1" customFormat="1" ht="15" x14ac:dyDescent="0.25">
      <c r="A26" s="355"/>
      <c r="B26" s="6">
        <v>1655</v>
      </c>
      <c r="C26" s="6" t="s">
        <v>11</v>
      </c>
      <c r="D26" s="255">
        <v>236751964.34</v>
      </c>
      <c r="E26" s="250">
        <v>339664439.25999999</v>
      </c>
      <c r="F26" s="28">
        <f>+(E26-D26)/D26</f>
        <v>0.43468477740783246</v>
      </c>
      <c r="G26" s="23"/>
      <c r="H26" s="344"/>
      <c r="I26" s="22"/>
      <c r="J26" s="22"/>
      <c r="K26" s="30"/>
      <c r="L26" s="28" t="e">
        <f>((K20-#REF!)/#REF!)</f>
        <v>#REF!</v>
      </c>
      <c r="M26" s="28"/>
      <c r="N26" s="28"/>
      <c r="O26" s="12"/>
      <c r="Q26" s="4"/>
    </row>
    <row r="27" spans="1:17" s="1" customFormat="1" ht="15" x14ac:dyDescent="0.25">
      <c r="A27" s="355"/>
      <c r="B27" s="6">
        <v>1660</v>
      </c>
      <c r="C27" s="6" t="s">
        <v>13</v>
      </c>
      <c r="D27" s="5">
        <v>0</v>
      </c>
      <c r="E27" s="23"/>
      <c r="F27" s="28"/>
      <c r="G27" s="23"/>
      <c r="H27" s="343"/>
      <c r="I27" s="6">
        <v>2701</v>
      </c>
      <c r="J27" s="6" t="s">
        <v>59</v>
      </c>
      <c r="K27" s="62">
        <v>2222092005</v>
      </c>
      <c r="L27" s="28"/>
      <c r="M27" s="382">
        <v>23205517000</v>
      </c>
      <c r="N27" s="28">
        <f>+(K27-M27)/M27</f>
        <v>-0.90424294339143574</v>
      </c>
      <c r="O27" s="52"/>
      <c r="P27" s="257"/>
      <c r="Q27" s="14"/>
    </row>
    <row r="28" spans="1:17" s="1" customFormat="1" ht="15" x14ac:dyDescent="0.25">
      <c r="A28" s="355"/>
      <c r="B28" s="6">
        <v>1665</v>
      </c>
      <c r="C28" s="6" t="s">
        <v>14</v>
      </c>
      <c r="D28" s="250">
        <v>354622927</v>
      </c>
      <c r="E28" s="250">
        <v>354622927</v>
      </c>
      <c r="F28" s="28">
        <f>+(E28-D28)/D28</f>
        <v>0</v>
      </c>
      <c r="G28" s="23"/>
      <c r="H28" s="344"/>
      <c r="I28" s="6">
        <v>2715</v>
      </c>
      <c r="J28" s="6" t="s">
        <v>8</v>
      </c>
      <c r="K28" s="8">
        <f>ROUND(('[2]CGN001-2005'!H1056),-3)/1000</f>
        <v>0</v>
      </c>
      <c r="L28" s="28"/>
      <c r="M28" s="28"/>
      <c r="N28" s="28"/>
      <c r="O28" s="12"/>
      <c r="P28" s="14"/>
      <c r="Q28" s="254"/>
    </row>
    <row r="29" spans="1:17" s="1" customFormat="1" ht="15" x14ac:dyDescent="0.25">
      <c r="A29" s="355"/>
      <c r="B29" s="6">
        <v>1670</v>
      </c>
      <c r="C29" s="6" t="s">
        <v>15</v>
      </c>
      <c r="D29" s="250">
        <v>2618817821.9099998</v>
      </c>
      <c r="E29" s="250">
        <v>2597873821.9099998</v>
      </c>
      <c r="F29" s="28">
        <f>+(E29-D29)/D29</f>
        <v>-7.9975017066001072E-3</v>
      </c>
      <c r="G29" s="23"/>
      <c r="H29" s="345"/>
      <c r="I29" s="33"/>
      <c r="J29" s="33"/>
      <c r="K29" s="34"/>
      <c r="L29" s="28"/>
      <c r="M29" s="28"/>
      <c r="N29" s="28"/>
      <c r="O29" s="12"/>
    </row>
    <row r="30" spans="1:17" s="1" customFormat="1" ht="13.5" customHeight="1" x14ac:dyDescent="0.25">
      <c r="A30" s="355"/>
      <c r="B30" s="6">
        <v>1675</v>
      </c>
      <c r="C30" s="6" t="s">
        <v>16</v>
      </c>
      <c r="D30" s="250">
        <v>258247290</v>
      </c>
      <c r="E30" s="250">
        <v>258247290</v>
      </c>
      <c r="F30" s="28">
        <f>+(E30-D30)/D30</f>
        <v>0</v>
      </c>
      <c r="G30" s="23"/>
      <c r="H30" s="344"/>
      <c r="I30" s="22"/>
      <c r="J30" s="22"/>
      <c r="K30" s="30"/>
      <c r="L30" s="28"/>
      <c r="M30" s="28"/>
      <c r="N30" s="28"/>
      <c r="O30" s="12"/>
      <c r="Q30" s="14"/>
    </row>
    <row r="31" spans="1:17" s="1" customFormat="1" ht="15.95" customHeight="1" x14ac:dyDescent="0.2">
      <c r="A31" s="355"/>
      <c r="B31" s="6">
        <v>1680</v>
      </c>
      <c r="C31" s="6" t="s">
        <v>17</v>
      </c>
      <c r="D31" s="5">
        <v>0</v>
      </c>
      <c r="E31" s="23"/>
      <c r="F31" s="23"/>
      <c r="G31" s="23"/>
      <c r="H31" s="343"/>
      <c r="I31" s="7"/>
      <c r="J31" s="7"/>
      <c r="K31" s="8"/>
      <c r="L31" s="21"/>
      <c r="M31" s="21"/>
      <c r="N31" s="21"/>
      <c r="O31" s="13"/>
      <c r="Q31" s="4"/>
    </row>
    <row r="32" spans="1:17" s="251" customFormat="1" ht="12.75" customHeight="1" x14ac:dyDescent="0.25">
      <c r="A32" s="355"/>
      <c r="B32" s="6">
        <v>1685</v>
      </c>
      <c r="C32" s="6" t="s">
        <v>18</v>
      </c>
      <c r="D32" s="250">
        <v>-2289588024.4899998</v>
      </c>
      <c r="E32" s="250">
        <f>-1710241035</f>
        <v>-1710241035</v>
      </c>
      <c r="F32" s="28">
        <f>+(E32-D32)/D32</f>
        <v>-0.25303547332234494</v>
      </c>
      <c r="G32" s="23"/>
      <c r="H32" s="344"/>
      <c r="I32" s="6"/>
      <c r="J32" s="6"/>
      <c r="K32" s="8"/>
      <c r="L32" s="28" t="e">
        <f>((K23-#REF!)/#REF!)</f>
        <v>#REF!</v>
      </c>
      <c r="M32" s="28"/>
      <c r="N32" s="28"/>
      <c r="O32" s="13"/>
      <c r="Q32" s="258"/>
    </row>
    <row r="33" spans="1:17" s="251" customFormat="1" ht="12.75" customHeight="1" x14ac:dyDescent="0.25">
      <c r="A33" s="355"/>
      <c r="B33" s="6">
        <v>1695</v>
      </c>
      <c r="C33" s="6" t="s">
        <v>100</v>
      </c>
      <c r="D33" s="250">
        <v>-448948498.25</v>
      </c>
      <c r="E33" s="250">
        <v>-448948498</v>
      </c>
      <c r="F33" s="28">
        <f>+(E33-D33)/D33</f>
        <v>-5.5685674631834004E-10</v>
      </c>
      <c r="G33" s="23"/>
      <c r="H33" s="344"/>
      <c r="I33" s="6"/>
      <c r="J33" s="6"/>
      <c r="K33" s="8"/>
      <c r="L33" s="28"/>
      <c r="M33" s="28"/>
      <c r="N33" s="28"/>
      <c r="O33" s="13"/>
      <c r="Q33" s="258"/>
    </row>
    <row r="34" spans="1:17" s="251" customFormat="1" ht="13.5" customHeight="1" x14ac:dyDescent="0.2">
      <c r="A34" s="355"/>
      <c r="B34" s="33"/>
      <c r="C34" s="33"/>
      <c r="D34" s="35"/>
      <c r="E34" s="23"/>
      <c r="F34" s="23"/>
      <c r="G34" s="23"/>
      <c r="H34" s="343"/>
      <c r="I34" s="33"/>
      <c r="J34" s="33"/>
      <c r="K34" s="34"/>
      <c r="L34" s="21"/>
      <c r="M34" s="21"/>
      <c r="N34" s="21"/>
      <c r="O34" s="12"/>
      <c r="Q34" s="259"/>
    </row>
    <row r="35" spans="1:17" s="1" customFormat="1" ht="13.5" customHeight="1" thickBot="1" x14ac:dyDescent="0.3">
      <c r="A35" s="328" t="s">
        <v>132</v>
      </c>
      <c r="B35" s="22">
        <v>19</v>
      </c>
      <c r="C35" s="22" t="s">
        <v>20</v>
      </c>
      <c r="D35" s="363">
        <f>+D37+D38+D39+D40+D42+D43+D44+D45</f>
        <v>234700395647.23999</v>
      </c>
      <c r="E35" s="23"/>
      <c r="F35" s="23"/>
      <c r="G35" s="28">
        <f>+D35/D8</f>
        <v>0.85018945556560388</v>
      </c>
      <c r="H35" s="327" t="s">
        <v>137</v>
      </c>
      <c r="I35" s="22"/>
      <c r="J35" s="22" t="s">
        <v>9</v>
      </c>
      <c r="K35" s="37">
        <f>+K8</f>
        <v>34177149954.210003</v>
      </c>
      <c r="L35" s="28" t="e">
        <f>((K25-#REF!)/#REF!)</f>
        <v>#REF!</v>
      </c>
      <c r="M35" s="383">
        <f>+M8</f>
        <v>33297054863</v>
      </c>
      <c r="N35" s="28">
        <f>+(K35-M35)/M35</f>
        <v>2.6431619698232614E-2</v>
      </c>
      <c r="O35" s="51"/>
      <c r="P35" s="4"/>
      <c r="Q35" s="4"/>
    </row>
    <row r="36" spans="1:17" s="1" customFormat="1" ht="13.5" customHeight="1" thickTop="1" x14ac:dyDescent="0.25">
      <c r="A36" s="355"/>
      <c r="B36" s="22"/>
      <c r="C36" s="22"/>
      <c r="D36" s="29"/>
      <c r="E36" s="23"/>
      <c r="F36" s="23"/>
      <c r="G36" s="23"/>
      <c r="H36" s="346"/>
      <c r="I36" s="7"/>
      <c r="J36" s="7"/>
      <c r="K36" s="8"/>
      <c r="L36" s="21"/>
      <c r="M36" s="21"/>
      <c r="N36" s="21"/>
      <c r="O36" s="12"/>
      <c r="P36" s="14"/>
      <c r="Q36" s="14"/>
    </row>
    <row r="37" spans="1:17" s="1" customFormat="1" ht="12" customHeight="1" x14ac:dyDescent="0.25">
      <c r="A37" s="355"/>
      <c r="B37" s="6">
        <v>1902</v>
      </c>
      <c r="C37" s="6" t="s">
        <v>78</v>
      </c>
      <c r="D37" s="250">
        <v>66768898</v>
      </c>
      <c r="E37" s="250">
        <v>46948158</v>
      </c>
      <c r="F37" s="28">
        <f>+(E37-D37)/D37</f>
        <v>-0.29685588041306299</v>
      </c>
      <c r="G37" s="23"/>
      <c r="H37" s="344"/>
      <c r="I37" s="22">
        <v>3</v>
      </c>
      <c r="J37" s="22" t="s">
        <v>10</v>
      </c>
      <c r="K37" s="50">
        <f>+K38+K39+K45+K41+K46</f>
        <v>241879432623.90005</v>
      </c>
      <c r="L37" s="28" t="e">
        <f>((K27-#REF!)/#REF!)</f>
        <v>#REF!</v>
      </c>
      <c r="M37" s="50">
        <v>261745909306.14001</v>
      </c>
      <c r="N37" s="28">
        <f>+(K37-M37)/M37</f>
        <v>-7.5899855454871601E-2</v>
      </c>
      <c r="O37" s="51"/>
      <c r="P37" s="4"/>
      <c r="Q37" s="254"/>
    </row>
    <row r="38" spans="1:17" s="1" customFormat="1" ht="12" customHeight="1" x14ac:dyDescent="0.25">
      <c r="A38" s="355"/>
      <c r="B38" s="6">
        <v>1905</v>
      </c>
      <c r="C38" s="6" t="s">
        <v>49</v>
      </c>
      <c r="D38" s="255">
        <v>322739125</v>
      </c>
      <c r="E38" s="250">
        <v>206906676</v>
      </c>
      <c r="F38" s="28">
        <f>+(E38-D38)/D38</f>
        <v>-0.35890426672006376</v>
      </c>
      <c r="G38" s="23"/>
      <c r="H38" s="344"/>
      <c r="I38" s="6">
        <v>3105</v>
      </c>
      <c r="J38" s="6" t="s">
        <v>12</v>
      </c>
      <c r="K38" s="62">
        <v>117763101748</v>
      </c>
      <c r="L38" s="21"/>
      <c r="M38" s="250">
        <v>117763101747.53999</v>
      </c>
      <c r="N38" s="28">
        <f>+(K38-M38)/M38</f>
        <v>3.9062041254088894E-12</v>
      </c>
      <c r="O38" s="52">
        <f>+K38/K37</f>
        <v>0.48686695049062162</v>
      </c>
      <c r="P38" s="14"/>
      <c r="Q38" s="14"/>
    </row>
    <row r="39" spans="1:17" s="1" customFormat="1" ht="13.5" customHeight="1" x14ac:dyDescent="0.25">
      <c r="A39" s="355"/>
      <c r="B39" s="6">
        <v>1906</v>
      </c>
      <c r="C39" s="6" t="s">
        <v>50</v>
      </c>
      <c r="D39" s="246">
        <v>2198895828</v>
      </c>
      <c r="E39" s="250">
        <v>5012866728</v>
      </c>
      <c r="F39" s="28">
        <f>+(E39-D39)/D39</f>
        <v>1.2797199686169034</v>
      </c>
      <c r="G39" s="23"/>
      <c r="H39" s="344"/>
      <c r="I39" s="38">
        <v>3109</v>
      </c>
      <c r="J39" s="38" t="s">
        <v>88</v>
      </c>
      <c r="K39" s="255">
        <v>143826659067.20001</v>
      </c>
      <c r="L39" s="21"/>
      <c r="M39" s="250">
        <v>109545922616.12</v>
      </c>
      <c r="N39" s="28">
        <f>+(K39-M39)/M39</f>
        <v>0.31293484624899687</v>
      </c>
      <c r="O39" s="52">
        <f>+K39/K37</f>
        <v>0.59462128510462087</v>
      </c>
      <c r="P39" s="4"/>
    </row>
    <row r="40" spans="1:17" s="1" customFormat="1" ht="13.5" customHeight="1" x14ac:dyDescent="0.25">
      <c r="A40" s="355"/>
      <c r="B40" s="6">
        <v>1908</v>
      </c>
      <c r="C40" s="6" t="s">
        <v>51</v>
      </c>
      <c r="D40" s="250">
        <v>129110910352</v>
      </c>
      <c r="E40" s="250">
        <v>122762274053</v>
      </c>
      <c r="F40" s="28">
        <f>+(E40-D40)/D40</f>
        <v>-4.91719582930015E-2</v>
      </c>
      <c r="G40" s="23"/>
      <c r="H40" s="344"/>
      <c r="I40" s="32">
        <v>3110</v>
      </c>
      <c r="J40" s="16" t="s">
        <v>101</v>
      </c>
      <c r="K40" s="222">
        <f>+K45</f>
        <v>-19710328191.299965</v>
      </c>
      <c r="L40" s="16"/>
      <c r="M40" s="222">
        <v>34436884942.480026</v>
      </c>
      <c r="N40" s="28">
        <f>+(K40-M40)/M40</f>
        <v>-1.5723609503072695</v>
      </c>
      <c r="O40" s="378">
        <f>+K40/K37</f>
        <v>-8.1488235595242556E-2</v>
      </c>
      <c r="P40" s="14"/>
      <c r="Q40" s="4"/>
    </row>
    <row r="41" spans="1:17" s="1" customFormat="1" ht="12.75" hidden="1" customHeight="1" x14ac:dyDescent="0.25">
      <c r="A41" s="355"/>
      <c r="B41" s="6">
        <v>1975</v>
      </c>
      <c r="C41" s="6" t="s">
        <v>21</v>
      </c>
      <c r="D41" s="39">
        <v>0</v>
      </c>
      <c r="E41" s="23"/>
      <c r="F41" s="23"/>
      <c r="G41" s="23"/>
      <c r="H41" s="346"/>
      <c r="I41" s="6"/>
      <c r="J41" s="6"/>
      <c r="K41" s="8"/>
      <c r="L41" s="21"/>
      <c r="M41" s="21"/>
      <c r="N41" s="21"/>
      <c r="O41" s="12"/>
    </row>
    <row r="42" spans="1:17" s="1" customFormat="1" ht="13.5" customHeight="1" x14ac:dyDescent="0.25">
      <c r="A42" s="355"/>
      <c r="B42" s="6">
        <v>1926</v>
      </c>
      <c r="C42" s="6" t="s">
        <v>52</v>
      </c>
      <c r="D42" s="250">
        <v>101014332502</v>
      </c>
      <c r="E42" s="250">
        <v>123502603502</v>
      </c>
      <c r="F42" s="28">
        <f>+(E42-D42)/D42</f>
        <v>0.22262455676331624</v>
      </c>
      <c r="G42" s="23"/>
      <c r="H42" s="344"/>
      <c r="I42" s="6"/>
      <c r="J42" s="6"/>
      <c r="K42" s="40"/>
      <c r="L42" s="28" t="e">
        <f>((K30-#REF!)/#REF!)</f>
        <v>#REF!</v>
      </c>
      <c r="M42" s="28"/>
      <c r="N42" s="28"/>
      <c r="O42" s="52"/>
    </row>
    <row r="43" spans="1:17" s="1" customFormat="1" ht="13.5" customHeight="1" x14ac:dyDescent="0.25">
      <c r="A43" s="355"/>
      <c r="B43" s="6">
        <v>1970</v>
      </c>
      <c r="C43" s="6" t="s">
        <v>53</v>
      </c>
      <c r="D43" s="250">
        <v>4283716268.5599999</v>
      </c>
      <c r="E43" s="250">
        <v>3919725473.5599999</v>
      </c>
      <c r="F43" s="28">
        <f>+(E43-D43)/D43</f>
        <v>-8.4970799226709276E-2</v>
      </c>
      <c r="G43" s="23"/>
      <c r="H43" s="344"/>
      <c r="I43" s="7"/>
      <c r="J43" s="7"/>
      <c r="K43" s="8"/>
      <c r="L43" s="16"/>
      <c r="M43" s="16"/>
      <c r="N43" s="16"/>
      <c r="O43" s="12"/>
    </row>
    <row r="44" spans="1:17" s="1" customFormat="1" ht="13.5" customHeight="1" x14ac:dyDescent="0.25">
      <c r="A44" s="355"/>
      <c r="B44" s="6">
        <v>1975</v>
      </c>
      <c r="C44" s="7" t="s">
        <v>54</v>
      </c>
      <c r="D44" s="255">
        <v>-2141441962.76</v>
      </c>
      <c r="E44" s="250">
        <f>-1669603382.03</f>
        <v>-1669603382.03</v>
      </c>
      <c r="F44" s="28">
        <f>+(E44-D44)/D44</f>
        <v>-0.22033685196019523</v>
      </c>
      <c r="G44" s="23"/>
      <c r="H44" s="344"/>
      <c r="I44" s="7"/>
      <c r="J44" s="7"/>
      <c r="K44" s="8"/>
      <c r="L44" s="28" t="e">
        <f>((#REF!-#REF!)/#REF!)</f>
        <v>#REF!</v>
      </c>
      <c r="M44" s="28"/>
      <c r="N44" s="28"/>
      <c r="O44" s="12"/>
    </row>
    <row r="45" spans="1:17" s="251" customFormat="1" ht="13.5" customHeight="1" x14ac:dyDescent="0.25">
      <c r="A45" s="328"/>
      <c r="B45" s="54" t="s">
        <v>93</v>
      </c>
      <c r="C45" s="7" t="s">
        <v>94</v>
      </c>
      <c r="D45" s="222">
        <v>-155525363.56</v>
      </c>
      <c r="E45" s="222">
        <v>-140128891</v>
      </c>
      <c r="F45" s="28">
        <f>+(E45-D45)/D45</f>
        <v>-9.8996537976651061E-2</v>
      </c>
      <c r="G45" s="23"/>
      <c r="H45" s="343"/>
      <c r="I45" s="33"/>
      <c r="J45" s="33" t="s">
        <v>163</v>
      </c>
      <c r="K45" s="50">
        <f>+ER!F72</f>
        <v>-19710328191.299965</v>
      </c>
      <c r="L45" s="21"/>
      <c r="M45" s="48">
        <v>6954197727.3500061</v>
      </c>
      <c r="N45" s="28">
        <f>+(K45-M45)/M45</f>
        <v>-3.8343065532608689</v>
      </c>
      <c r="O45" s="55"/>
      <c r="P45" s="259"/>
      <c r="Q45" s="259"/>
    </row>
    <row r="46" spans="1:17" s="1" customFormat="1" ht="12" customHeight="1" x14ac:dyDescent="0.2">
      <c r="A46" s="355"/>
      <c r="B46" s="7"/>
      <c r="C46" s="7"/>
      <c r="D46" s="41"/>
      <c r="E46" s="23"/>
      <c r="F46" s="23"/>
      <c r="G46" s="23"/>
      <c r="H46" s="343"/>
      <c r="I46" s="6"/>
      <c r="J46" s="6"/>
      <c r="K46" s="8"/>
      <c r="L46" s="21"/>
      <c r="M46" s="21"/>
      <c r="N46" s="21"/>
      <c r="O46" s="12"/>
      <c r="P46" s="14"/>
    </row>
    <row r="47" spans="1:17" s="1" customFormat="1" ht="12" customHeight="1" x14ac:dyDescent="0.2">
      <c r="A47" s="355"/>
      <c r="B47" s="7"/>
      <c r="C47" s="7"/>
      <c r="D47" s="31"/>
      <c r="E47" s="23"/>
      <c r="F47" s="23"/>
      <c r="G47" s="23"/>
      <c r="H47" s="343"/>
      <c r="I47" s="7"/>
      <c r="J47" s="7"/>
      <c r="K47" s="8"/>
      <c r="L47" s="16"/>
      <c r="M47" s="16"/>
      <c r="N47" s="16"/>
      <c r="O47" s="12"/>
    </row>
    <row r="48" spans="1:17" s="1" customFormat="1" ht="12" customHeight="1" thickBot="1" x14ac:dyDescent="0.3">
      <c r="A48" s="355"/>
      <c r="B48" s="22" t="s">
        <v>60</v>
      </c>
      <c r="C48" s="22"/>
      <c r="D48" s="31">
        <f>+D8</f>
        <v>276056582577.94</v>
      </c>
      <c r="E48" s="23"/>
      <c r="F48" s="23"/>
      <c r="G48" s="23"/>
      <c r="H48" s="344"/>
      <c r="I48" s="7"/>
      <c r="J48" s="22" t="s">
        <v>19</v>
      </c>
      <c r="K48" s="37">
        <f>+K37</f>
        <v>241879432623.90005</v>
      </c>
      <c r="L48" s="28" t="e">
        <f>((#REF!-#REF!)/#REF!)</f>
        <v>#REF!</v>
      </c>
      <c r="M48" s="338"/>
      <c r="N48" s="338"/>
      <c r="O48" s="51"/>
      <c r="P48" s="4"/>
      <c r="Q48" s="4"/>
    </row>
    <row r="49" spans="1:19" s="1" customFormat="1" ht="12" customHeight="1" thickTop="1" x14ac:dyDescent="0.2">
      <c r="A49" s="355"/>
      <c r="B49" s="7"/>
      <c r="C49" s="7"/>
      <c r="D49" s="41"/>
      <c r="E49" s="23"/>
      <c r="F49" s="23"/>
      <c r="G49" s="23"/>
      <c r="H49" s="343"/>
      <c r="I49" s="7"/>
      <c r="J49" s="7"/>
      <c r="K49" s="8"/>
      <c r="L49" s="28" t="e">
        <f>((K39-#REF!)/#REF!)</f>
        <v>#REF!</v>
      </c>
      <c r="M49" s="28"/>
      <c r="N49" s="28"/>
      <c r="O49" s="12"/>
      <c r="P49" s="14"/>
      <c r="R49" s="256"/>
    </row>
    <row r="50" spans="1:19" s="1" customFormat="1" ht="12" customHeight="1" x14ac:dyDescent="0.2">
      <c r="A50" s="355"/>
      <c r="B50" s="7"/>
      <c r="C50" s="41"/>
      <c r="D50" s="41"/>
      <c r="E50" s="23"/>
      <c r="F50" s="23"/>
      <c r="G50" s="23"/>
      <c r="H50" s="343"/>
      <c r="I50" s="7"/>
      <c r="J50" s="7"/>
      <c r="K50" s="8"/>
      <c r="L50" s="28"/>
      <c r="M50" s="28"/>
      <c r="N50" s="28"/>
      <c r="O50" s="12"/>
    </row>
    <row r="51" spans="1:19" s="1" customFormat="1" ht="12.75" customHeight="1" thickBot="1" x14ac:dyDescent="0.3">
      <c r="A51" s="355"/>
      <c r="B51" s="7"/>
      <c r="C51" s="41"/>
      <c r="D51" s="41"/>
      <c r="E51" s="23"/>
      <c r="F51" s="23"/>
      <c r="G51" s="23"/>
      <c r="H51" s="343"/>
      <c r="I51" s="7"/>
      <c r="J51" s="22" t="s">
        <v>22</v>
      </c>
      <c r="K51" s="37">
        <f>+K48+K35</f>
        <v>276056582578.11005</v>
      </c>
      <c r="L51" s="28" t="e">
        <f>((K46-#REF!)/#REF!)</f>
        <v>#REF!</v>
      </c>
      <c r="M51" s="28"/>
      <c r="N51" s="28"/>
      <c r="O51" s="51"/>
      <c r="P51" s="4"/>
    </row>
    <row r="52" spans="1:19" s="1" customFormat="1" ht="12.75" customHeight="1" thickTop="1" x14ac:dyDescent="0.2">
      <c r="A52" s="355"/>
      <c r="B52" s="7"/>
      <c r="C52" s="7"/>
      <c r="D52" s="41"/>
      <c r="E52" s="23"/>
      <c r="F52" s="23"/>
      <c r="G52" s="23"/>
      <c r="H52" s="343"/>
      <c r="I52" s="7"/>
      <c r="J52" s="33"/>
      <c r="K52" s="34"/>
      <c r="L52" s="28" t="e">
        <f>((K48-#REF!)/#REF!)</f>
        <v>#REF!</v>
      </c>
      <c r="M52" s="28"/>
      <c r="N52" s="28"/>
      <c r="O52" s="12"/>
      <c r="P52" s="14"/>
    </row>
    <row r="53" spans="1:19" s="1" customFormat="1" ht="12.75" customHeight="1" x14ac:dyDescent="0.2">
      <c r="A53" s="355"/>
      <c r="B53" s="7"/>
      <c r="C53" s="7"/>
      <c r="D53" s="41"/>
      <c r="E53" s="23"/>
      <c r="F53" s="23"/>
      <c r="G53" s="23"/>
      <c r="H53" s="343"/>
      <c r="I53" s="33"/>
      <c r="J53" s="33"/>
      <c r="K53" s="34"/>
      <c r="L53" s="21"/>
      <c r="M53" s="21"/>
      <c r="N53" s="21"/>
      <c r="O53" s="12"/>
    </row>
    <row r="54" spans="1:19" s="1" customFormat="1" ht="12.75" customHeight="1" x14ac:dyDescent="0.25">
      <c r="A54" s="328" t="s">
        <v>156</v>
      </c>
      <c r="B54" s="22">
        <v>8</v>
      </c>
      <c r="C54" s="22" t="s">
        <v>23</v>
      </c>
      <c r="D54" s="42">
        <f>+D55+D56+D61+D62</f>
        <v>0</v>
      </c>
      <c r="E54" s="23"/>
      <c r="F54" s="23"/>
      <c r="G54" s="23"/>
      <c r="H54" s="343" t="s">
        <v>158</v>
      </c>
      <c r="I54" s="22">
        <v>9</v>
      </c>
      <c r="J54" s="22" t="s">
        <v>24</v>
      </c>
      <c r="K54" s="42">
        <f>+K56+K57+K58-K60</f>
        <v>0</v>
      </c>
      <c r="L54" s="21"/>
      <c r="M54" s="50">
        <v>0</v>
      </c>
      <c r="N54" s="28">
        <v>0</v>
      </c>
      <c r="O54" s="56"/>
    </row>
    <row r="55" spans="1:19" s="1" customFormat="1" ht="15.95" customHeight="1" x14ac:dyDescent="0.25">
      <c r="A55" s="355"/>
      <c r="B55" s="6">
        <v>81</v>
      </c>
      <c r="C55" s="6" t="s">
        <v>25</v>
      </c>
      <c r="D55" s="255">
        <v>15103881519.5</v>
      </c>
      <c r="E55" s="250">
        <v>22499934964</v>
      </c>
      <c r="F55" s="28">
        <f>+(E55-D55)/D55</f>
        <v>0.48967898979816943</v>
      </c>
      <c r="G55" s="43"/>
      <c r="H55" s="344"/>
      <c r="I55" s="22">
        <v>91</v>
      </c>
      <c r="J55" s="22" t="s">
        <v>73</v>
      </c>
      <c r="K55" s="50">
        <f>+K56+K57</f>
        <v>138894027232</v>
      </c>
      <c r="L55" s="44" t="e">
        <f>((K51-#REF!)/#REF!)</f>
        <v>#REF!</v>
      </c>
      <c r="M55" s="44"/>
      <c r="N55" s="44"/>
      <c r="O55" s="51"/>
      <c r="P55" s="4"/>
    </row>
    <row r="56" spans="1:19" s="1" customFormat="1" ht="15.95" customHeight="1" x14ac:dyDescent="0.25">
      <c r="A56" s="355"/>
      <c r="B56" s="6">
        <v>83</v>
      </c>
      <c r="C56" s="6" t="s">
        <v>26</v>
      </c>
      <c r="D56" s="255">
        <v>566297019</v>
      </c>
      <c r="E56" s="45">
        <v>566297019</v>
      </c>
      <c r="F56" s="28">
        <f>+(E56-D56)/D56</f>
        <v>0</v>
      </c>
      <c r="G56" s="23"/>
      <c r="H56" s="344"/>
      <c r="I56" s="6">
        <v>9120</v>
      </c>
      <c r="J56" s="7" t="s">
        <v>74</v>
      </c>
      <c r="K56" s="222">
        <v>128830302075</v>
      </c>
      <c r="L56" s="28" t="e">
        <f>((#REF!-#REF!)/#REF!)</f>
        <v>#REF!</v>
      </c>
      <c r="M56" s="50">
        <v>115949786305</v>
      </c>
      <c r="N56" s="28">
        <f>+(K56-M56)/M56</f>
        <v>0.11108701603052946</v>
      </c>
      <c r="O56" s="52"/>
      <c r="P56" s="260"/>
      <c r="S56" s="256"/>
    </row>
    <row r="57" spans="1:19" s="1" customFormat="1" ht="15.95" customHeight="1" x14ac:dyDescent="0.25">
      <c r="A57" s="355"/>
      <c r="B57" s="6"/>
      <c r="C57" s="6"/>
      <c r="D57" s="46"/>
      <c r="E57" s="23"/>
      <c r="F57" s="23"/>
      <c r="G57" s="23"/>
      <c r="H57" s="343"/>
      <c r="I57" s="6">
        <v>9190</v>
      </c>
      <c r="J57" s="7" t="s">
        <v>75</v>
      </c>
      <c r="K57" s="261">
        <v>10063725157</v>
      </c>
      <c r="L57" s="28"/>
      <c r="M57" s="222">
        <v>11457748302</v>
      </c>
      <c r="N57" s="28">
        <f>+(K57-M57)/M57</f>
        <v>-0.12166641370160551</v>
      </c>
      <c r="O57" s="52"/>
      <c r="P57" s="253"/>
      <c r="S57" s="256"/>
    </row>
    <row r="58" spans="1:19" s="1" customFormat="1" ht="13.5" customHeight="1" x14ac:dyDescent="0.25">
      <c r="A58" s="355"/>
      <c r="B58" s="7"/>
      <c r="C58" s="7"/>
      <c r="D58" s="8"/>
      <c r="E58" s="23"/>
      <c r="F58" s="23"/>
      <c r="G58" s="23"/>
      <c r="H58" s="343"/>
      <c r="I58" s="32">
        <v>93</v>
      </c>
      <c r="J58" s="16" t="s">
        <v>85</v>
      </c>
      <c r="K58" s="261">
        <v>381803212</v>
      </c>
      <c r="L58" s="28" t="e">
        <f>((K54-#REF!)/#REF!)</f>
        <v>#REF!</v>
      </c>
      <c r="M58" s="222">
        <v>381803212</v>
      </c>
      <c r="N58" s="28">
        <f>+(K58-M58)/M58</f>
        <v>0</v>
      </c>
      <c r="O58" s="52"/>
      <c r="P58" s="14"/>
      <c r="R58" s="256"/>
    </row>
    <row r="59" spans="1:19" s="1" customFormat="1" ht="13.5" customHeight="1" x14ac:dyDescent="0.2">
      <c r="A59" s="355"/>
      <c r="B59" s="16"/>
      <c r="C59" s="16"/>
      <c r="D59" s="16"/>
      <c r="E59" s="7"/>
      <c r="F59" s="7"/>
      <c r="G59" s="7"/>
      <c r="H59" s="22"/>
      <c r="I59" s="16"/>
      <c r="J59" s="16"/>
      <c r="K59" s="47"/>
      <c r="L59" s="28" t="e">
        <f>((K55-#REF!)/#REF!)</f>
        <v>#REF!</v>
      </c>
      <c r="M59" s="28"/>
      <c r="N59" s="28"/>
      <c r="O59" s="12"/>
    </row>
    <row r="60" spans="1:19" s="1" customFormat="1" ht="13.5" customHeight="1" x14ac:dyDescent="0.25">
      <c r="A60" s="328" t="s">
        <v>157</v>
      </c>
      <c r="B60" s="22">
        <v>89</v>
      </c>
      <c r="C60" s="22" t="s">
        <v>28</v>
      </c>
      <c r="D60" s="30">
        <f>SUM(D61:D62)</f>
        <v>-15670178538.5</v>
      </c>
      <c r="E60" s="29">
        <v>-23066231983</v>
      </c>
      <c r="F60" s="28">
        <f>+(E60-D60)/D60</f>
        <v>0.47198271712914219</v>
      </c>
      <c r="G60" s="33"/>
      <c r="H60" s="362" t="s">
        <v>159</v>
      </c>
      <c r="I60" s="22">
        <v>99</v>
      </c>
      <c r="J60" s="22" t="s">
        <v>27</v>
      </c>
      <c r="K60" s="27">
        <f>-K61-K62</f>
        <v>139275830444</v>
      </c>
      <c r="L60" s="28" t="e">
        <f>((K60-#REF!)/#REF!)</f>
        <v>#REF!</v>
      </c>
      <c r="M60" s="26">
        <v>127789337819</v>
      </c>
      <c r="N60" s="28">
        <f>+(K60-M60)/M60</f>
        <v>8.9886158118053588E-2</v>
      </c>
      <c r="O60" s="52"/>
      <c r="P60" s="4"/>
    </row>
    <row r="61" spans="1:19" s="1" customFormat="1" ht="13.5" customHeight="1" x14ac:dyDescent="0.25">
      <c r="A61" s="355"/>
      <c r="B61" s="6">
        <v>8905</v>
      </c>
      <c r="C61" s="7" t="s">
        <v>71</v>
      </c>
      <c r="D61" s="45">
        <v>-15103881519.5</v>
      </c>
      <c r="E61" s="41">
        <v>-22499934964</v>
      </c>
      <c r="F61" s="28">
        <f>+(E61-D61)/D61</f>
        <v>0.48967898979816943</v>
      </c>
      <c r="G61" s="7"/>
      <c r="H61" s="344"/>
      <c r="I61" s="6">
        <v>9905</v>
      </c>
      <c r="J61" s="7" t="s">
        <v>29</v>
      </c>
      <c r="K61" s="222">
        <v>-138894027232</v>
      </c>
      <c r="L61" s="28" t="e">
        <f>((K61-#REF!)/#REF!)</f>
        <v>#REF!</v>
      </c>
      <c r="M61" s="222">
        <v>-127407534607</v>
      </c>
      <c r="N61" s="28">
        <f>+(K61-M61)/M61</f>
        <v>9.0155520711009116E-2</v>
      </c>
      <c r="O61" s="52"/>
      <c r="P61" s="253"/>
    </row>
    <row r="62" spans="1:19" ht="15.75" thickBot="1" x14ac:dyDescent="0.3">
      <c r="A62" s="356"/>
      <c r="B62" s="200">
        <v>8915</v>
      </c>
      <c r="C62" s="201" t="s">
        <v>72</v>
      </c>
      <c r="D62" s="262">
        <v>-566297019</v>
      </c>
      <c r="E62" s="45">
        <v>-566297019</v>
      </c>
      <c r="F62" s="28">
        <f>+(E62-D62)/D62</f>
        <v>0</v>
      </c>
      <c r="G62" s="202"/>
      <c r="H62" s="347"/>
      <c r="I62" s="200">
        <v>9915</v>
      </c>
      <c r="J62" s="201" t="s">
        <v>85</v>
      </c>
      <c r="K62" s="263">
        <v>-381803212</v>
      </c>
      <c r="L62" s="203"/>
      <c r="M62" s="384">
        <v>-381803212</v>
      </c>
      <c r="N62" s="28">
        <f>+(K62-M62)/M62</f>
        <v>0</v>
      </c>
      <c r="O62" s="204"/>
      <c r="P62" s="264"/>
    </row>
    <row r="63" spans="1:19" s="274" customFormat="1" ht="27.75" customHeight="1" x14ac:dyDescent="0.25">
      <c r="A63" s="357"/>
      <c r="B63" s="266"/>
      <c r="C63" s="267"/>
      <c r="D63" s="268"/>
      <c r="E63" s="269"/>
      <c r="F63" s="269"/>
      <c r="G63" s="269"/>
      <c r="H63" s="348"/>
      <c r="I63" s="271"/>
      <c r="J63" s="271"/>
      <c r="K63" s="272"/>
      <c r="L63" s="270"/>
      <c r="M63" s="270"/>
      <c r="N63" s="270"/>
      <c r="O63" s="273"/>
      <c r="P63" s="274" t="s">
        <v>99</v>
      </c>
    </row>
    <row r="64" spans="1:19" s="281" customFormat="1" ht="27.75" customHeight="1" x14ac:dyDescent="0.2">
      <c r="A64" s="358"/>
      <c r="B64" s="275"/>
      <c r="C64" s="276"/>
      <c r="D64" s="276"/>
      <c r="E64" s="277"/>
      <c r="F64" s="277"/>
      <c r="G64" s="277"/>
      <c r="H64" s="349"/>
      <c r="I64" s="278"/>
      <c r="J64" s="278"/>
      <c r="K64" s="279"/>
      <c r="L64" s="278"/>
      <c r="M64" s="278"/>
      <c r="N64" s="278"/>
      <c r="O64" s="280"/>
    </row>
    <row r="65" spans="1:19" s="281" customFormat="1" ht="20.100000000000001" customHeight="1" x14ac:dyDescent="0.2">
      <c r="A65" s="416" t="s">
        <v>97</v>
      </c>
      <c r="B65" s="417"/>
      <c r="C65" s="417"/>
      <c r="D65" s="417"/>
      <c r="E65" s="277"/>
      <c r="F65" s="277"/>
      <c r="G65" s="277"/>
      <c r="H65" s="349"/>
      <c r="I65" s="278"/>
      <c r="J65" s="417" t="s">
        <v>92</v>
      </c>
      <c r="K65" s="417"/>
      <c r="L65" s="2"/>
      <c r="M65" s="2"/>
      <c r="N65" s="2"/>
      <c r="O65" s="3"/>
      <c r="P65" s="2"/>
      <c r="Q65" s="2"/>
      <c r="R65" s="2"/>
      <c r="S65" s="278"/>
    </row>
    <row r="66" spans="1:19" s="281" customFormat="1" ht="12.75" customHeight="1" x14ac:dyDescent="0.2">
      <c r="A66" s="401" t="s">
        <v>98</v>
      </c>
      <c r="B66" s="402"/>
      <c r="C66" s="402"/>
      <c r="D66" s="402"/>
      <c r="E66" s="282"/>
      <c r="F66" s="282"/>
      <c r="G66" s="282"/>
      <c r="H66" s="349"/>
      <c r="I66" s="278"/>
      <c r="J66" s="403" t="s">
        <v>83</v>
      </c>
      <c r="K66" s="403"/>
      <c r="L66" s="278"/>
      <c r="M66" s="278"/>
      <c r="N66" s="278"/>
      <c r="O66" s="280"/>
    </row>
    <row r="67" spans="1:19" s="281" customFormat="1" ht="12.75" customHeight="1" x14ac:dyDescent="0.2">
      <c r="A67" s="401"/>
      <c r="B67" s="402"/>
      <c r="C67" s="402"/>
      <c r="D67" s="402"/>
      <c r="E67" s="283"/>
      <c r="F67" s="283"/>
      <c r="G67" s="283"/>
      <c r="H67" s="349"/>
      <c r="I67" s="278"/>
      <c r="J67" s="403" t="s">
        <v>82</v>
      </c>
      <c r="K67" s="403"/>
      <c r="L67" s="278"/>
      <c r="M67" s="278"/>
      <c r="N67" s="278"/>
      <c r="O67" s="280"/>
    </row>
    <row r="68" spans="1:19" s="274" customFormat="1" ht="15" customHeight="1" x14ac:dyDescent="0.2">
      <c r="A68" s="359"/>
      <c r="B68" s="284"/>
      <c r="C68" s="285"/>
      <c r="D68" s="286"/>
      <c r="E68" s="287"/>
      <c r="F68" s="287"/>
      <c r="G68" s="287"/>
      <c r="H68" s="350"/>
      <c r="I68" s="286"/>
      <c r="J68" s="403"/>
      <c r="K68" s="403"/>
      <c r="L68" s="286"/>
      <c r="M68" s="286"/>
      <c r="N68" s="286"/>
      <c r="O68" s="288"/>
    </row>
    <row r="69" spans="1:19" s="281" customFormat="1" ht="8.25" customHeight="1" thickBot="1" x14ac:dyDescent="0.25">
      <c r="A69" s="360"/>
      <c r="B69" s="289"/>
      <c r="C69" s="289"/>
      <c r="D69" s="290"/>
      <c r="E69" s="291"/>
      <c r="F69" s="291"/>
      <c r="G69" s="291"/>
      <c r="H69" s="351"/>
      <c r="I69" s="290"/>
      <c r="J69" s="290"/>
      <c r="K69" s="292"/>
      <c r="L69" s="290"/>
      <c r="M69" s="290"/>
      <c r="N69" s="290"/>
      <c r="O69" s="293"/>
    </row>
  </sheetData>
  <mergeCells count="11">
    <mergeCell ref="A1:O1"/>
    <mergeCell ref="A2:O2"/>
    <mergeCell ref="A3:O3"/>
    <mergeCell ref="A4:O4"/>
    <mergeCell ref="A65:D65"/>
    <mergeCell ref="J65:K65"/>
    <mergeCell ref="A66:D66"/>
    <mergeCell ref="J66:K66"/>
    <mergeCell ref="A67:D67"/>
    <mergeCell ref="J67:K67"/>
    <mergeCell ref="J68:K68"/>
  </mergeCells>
  <printOptions horizontalCentered="1" verticalCentered="1"/>
  <pageMargins left="0.39370078740157483" right="0.39370078740157483" top="0.39370078740157483" bottom="0.39370078740157483" header="0" footer="0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87"/>
  <sheetViews>
    <sheetView view="pageBreakPreview" topLeftCell="A41" zoomScale="78" zoomScaleNormal="115" zoomScaleSheetLayoutView="78" workbookViewId="0">
      <selection activeCell="F74" sqref="F74"/>
    </sheetView>
  </sheetViews>
  <sheetFormatPr baseColWidth="10" defaultRowHeight="12.75" x14ac:dyDescent="0.2"/>
  <cols>
    <col min="1" max="1" width="3.28515625" style="265" bestFit="1" customWidth="1"/>
    <col min="2" max="2" width="5.7109375" style="294" customWidth="1"/>
    <col min="3" max="3" width="47.5703125" style="295" customWidth="1"/>
    <col min="4" max="4" width="15.7109375" style="265" hidden="1" customWidth="1"/>
    <col min="5" max="5" width="10.28515625" style="265" hidden="1" customWidth="1"/>
    <col min="6" max="6" width="19.42578125" style="265" bestFit="1" customWidth="1"/>
    <col min="7" max="7" width="19.42578125" style="265" customWidth="1"/>
    <col min="8" max="8" width="19.42578125" style="264" customWidth="1"/>
    <col min="9" max="10" width="27.5703125" style="265" customWidth="1"/>
    <col min="11" max="11" width="18.28515625" style="265" bestFit="1" customWidth="1"/>
    <col min="12" max="12" width="14.7109375" style="265" bestFit="1" customWidth="1"/>
    <col min="13" max="13" width="19.42578125" style="265" bestFit="1" customWidth="1"/>
    <col min="14" max="250" width="11.42578125" style="265"/>
    <col min="251" max="252" width="6.5703125" style="265" customWidth="1"/>
    <col min="253" max="253" width="55.5703125" style="265" customWidth="1"/>
    <col min="254" max="254" width="3.5703125" style="265" customWidth="1"/>
    <col min="255" max="255" width="18.5703125" style="265" customWidth="1"/>
    <col min="256" max="258" width="0" style="265" hidden="1" customWidth="1"/>
    <col min="259" max="259" width="6.7109375" style="265" customWidth="1"/>
    <col min="260" max="260" width="18.5703125" style="265" customWidth="1"/>
    <col min="261" max="261" width="6.7109375" style="265" customWidth="1"/>
    <col min="262" max="506" width="11.42578125" style="265"/>
    <col min="507" max="508" width="6.5703125" style="265" customWidth="1"/>
    <col min="509" max="509" width="55.5703125" style="265" customWidth="1"/>
    <col min="510" max="510" width="3.5703125" style="265" customWidth="1"/>
    <col min="511" max="511" width="18.5703125" style="265" customWidth="1"/>
    <col min="512" max="514" width="0" style="265" hidden="1" customWidth="1"/>
    <col min="515" max="515" width="6.7109375" style="265" customWidth="1"/>
    <col min="516" max="516" width="18.5703125" style="265" customWidth="1"/>
    <col min="517" max="517" width="6.7109375" style="265" customWidth="1"/>
    <col min="518" max="762" width="11.42578125" style="265"/>
    <col min="763" max="764" width="6.5703125" style="265" customWidth="1"/>
    <col min="765" max="765" width="55.5703125" style="265" customWidth="1"/>
    <col min="766" max="766" width="3.5703125" style="265" customWidth="1"/>
    <col min="767" max="767" width="18.5703125" style="265" customWidth="1"/>
    <col min="768" max="770" width="0" style="265" hidden="1" customWidth="1"/>
    <col min="771" max="771" width="6.7109375" style="265" customWidth="1"/>
    <col min="772" max="772" width="18.5703125" style="265" customWidth="1"/>
    <col min="773" max="773" width="6.7109375" style="265" customWidth="1"/>
    <col min="774" max="1018" width="11.42578125" style="265"/>
    <col min="1019" max="1020" width="6.5703125" style="265" customWidth="1"/>
    <col min="1021" max="1021" width="55.5703125" style="265" customWidth="1"/>
    <col min="1022" max="1022" width="3.5703125" style="265" customWidth="1"/>
    <col min="1023" max="1023" width="18.5703125" style="265" customWidth="1"/>
    <col min="1024" max="1026" width="0" style="265" hidden="1" customWidth="1"/>
    <col min="1027" max="1027" width="6.7109375" style="265" customWidth="1"/>
    <col min="1028" max="1028" width="18.5703125" style="265" customWidth="1"/>
    <col min="1029" max="1029" width="6.7109375" style="265" customWidth="1"/>
    <col min="1030" max="1274" width="11.42578125" style="265"/>
    <col min="1275" max="1276" width="6.5703125" style="265" customWidth="1"/>
    <col min="1277" max="1277" width="55.5703125" style="265" customWidth="1"/>
    <col min="1278" max="1278" width="3.5703125" style="265" customWidth="1"/>
    <col min="1279" max="1279" width="18.5703125" style="265" customWidth="1"/>
    <col min="1280" max="1282" width="0" style="265" hidden="1" customWidth="1"/>
    <col min="1283" max="1283" width="6.7109375" style="265" customWidth="1"/>
    <col min="1284" max="1284" width="18.5703125" style="265" customWidth="1"/>
    <col min="1285" max="1285" width="6.7109375" style="265" customWidth="1"/>
    <col min="1286" max="1530" width="11.42578125" style="265"/>
    <col min="1531" max="1532" width="6.5703125" style="265" customWidth="1"/>
    <col min="1533" max="1533" width="55.5703125" style="265" customWidth="1"/>
    <col min="1534" max="1534" width="3.5703125" style="265" customWidth="1"/>
    <col min="1535" max="1535" width="18.5703125" style="265" customWidth="1"/>
    <col min="1536" max="1538" width="0" style="265" hidden="1" customWidth="1"/>
    <col min="1539" max="1539" width="6.7109375" style="265" customWidth="1"/>
    <col min="1540" max="1540" width="18.5703125" style="265" customWidth="1"/>
    <col min="1541" max="1541" width="6.7109375" style="265" customWidth="1"/>
    <col min="1542" max="1786" width="11.42578125" style="265"/>
    <col min="1787" max="1788" width="6.5703125" style="265" customWidth="1"/>
    <col min="1789" max="1789" width="55.5703125" style="265" customWidth="1"/>
    <col min="1790" max="1790" width="3.5703125" style="265" customWidth="1"/>
    <col min="1791" max="1791" width="18.5703125" style="265" customWidth="1"/>
    <col min="1792" max="1794" width="0" style="265" hidden="1" customWidth="1"/>
    <col min="1795" max="1795" width="6.7109375" style="265" customWidth="1"/>
    <col min="1796" max="1796" width="18.5703125" style="265" customWidth="1"/>
    <col min="1797" max="1797" width="6.7109375" style="265" customWidth="1"/>
    <col min="1798" max="2042" width="11.42578125" style="265"/>
    <col min="2043" max="2044" width="6.5703125" style="265" customWidth="1"/>
    <col min="2045" max="2045" width="55.5703125" style="265" customWidth="1"/>
    <col min="2046" max="2046" width="3.5703125" style="265" customWidth="1"/>
    <col min="2047" max="2047" width="18.5703125" style="265" customWidth="1"/>
    <col min="2048" max="2050" width="0" style="265" hidden="1" customWidth="1"/>
    <col min="2051" max="2051" width="6.7109375" style="265" customWidth="1"/>
    <col min="2052" max="2052" width="18.5703125" style="265" customWidth="1"/>
    <col min="2053" max="2053" width="6.7109375" style="265" customWidth="1"/>
    <col min="2054" max="2298" width="11.42578125" style="265"/>
    <col min="2299" max="2300" width="6.5703125" style="265" customWidth="1"/>
    <col min="2301" max="2301" width="55.5703125" style="265" customWidth="1"/>
    <col min="2302" max="2302" width="3.5703125" style="265" customWidth="1"/>
    <col min="2303" max="2303" width="18.5703125" style="265" customWidth="1"/>
    <col min="2304" max="2306" width="0" style="265" hidden="1" customWidth="1"/>
    <col min="2307" max="2307" width="6.7109375" style="265" customWidth="1"/>
    <col min="2308" max="2308" width="18.5703125" style="265" customWidth="1"/>
    <col min="2309" max="2309" width="6.7109375" style="265" customWidth="1"/>
    <col min="2310" max="2554" width="11.42578125" style="265"/>
    <col min="2555" max="2556" width="6.5703125" style="265" customWidth="1"/>
    <col min="2557" max="2557" width="55.5703125" style="265" customWidth="1"/>
    <col min="2558" max="2558" width="3.5703125" style="265" customWidth="1"/>
    <col min="2559" max="2559" width="18.5703125" style="265" customWidth="1"/>
    <col min="2560" max="2562" width="0" style="265" hidden="1" customWidth="1"/>
    <col min="2563" max="2563" width="6.7109375" style="265" customWidth="1"/>
    <col min="2564" max="2564" width="18.5703125" style="265" customWidth="1"/>
    <col min="2565" max="2565" width="6.7109375" style="265" customWidth="1"/>
    <col min="2566" max="2810" width="11.42578125" style="265"/>
    <col min="2811" max="2812" width="6.5703125" style="265" customWidth="1"/>
    <col min="2813" max="2813" width="55.5703125" style="265" customWidth="1"/>
    <col min="2814" max="2814" width="3.5703125" style="265" customWidth="1"/>
    <col min="2815" max="2815" width="18.5703125" style="265" customWidth="1"/>
    <col min="2816" max="2818" width="0" style="265" hidden="1" customWidth="1"/>
    <col min="2819" max="2819" width="6.7109375" style="265" customWidth="1"/>
    <col min="2820" max="2820" width="18.5703125" style="265" customWidth="1"/>
    <col min="2821" max="2821" width="6.7109375" style="265" customWidth="1"/>
    <col min="2822" max="3066" width="11.42578125" style="265"/>
    <col min="3067" max="3068" width="6.5703125" style="265" customWidth="1"/>
    <col min="3069" max="3069" width="55.5703125" style="265" customWidth="1"/>
    <col min="3070" max="3070" width="3.5703125" style="265" customWidth="1"/>
    <col min="3071" max="3071" width="18.5703125" style="265" customWidth="1"/>
    <col min="3072" max="3074" width="0" style="265" hidden="1" customWidth="1"/>
    <col min="3075" max="3075" width="6.7109375" style="265" customWidth="1"/>
    <col min="3076" max="3076" width="18.5703125" style="265" customWidth="1"/>
    <col min="3077" max="3077" width="6.7109375" style="265" customWidth="1"/>
    <col min="3078" max="3322" width="11.42578125" style="265"/>
    <col min="3323" max="3324" width="6.5703125" style="265" customWidth="1"/>
    <col min="3325" max="3325" width="55.5703125" style="265" customWidth="1"/>
    <col min="3326" max="3326" width="3.5703125" style="265" customWidth="1"/>
    <col min="3327" max="3327" width="18.5703125" style="265" customWidth="1"/>
    <col min="3328" max="3330" width="0" style="265" hidden="1" customWidth="1"/>
    <col min="3331" max="3331" width="6.7109375" style="265" customWidth="1"/>
    <col min="3332" max="3332" width="18.5703125" style="265" customWidth="1"/>
    <col min="3333" max="3333" width="6.7109375" style="265" customWidth="1"/>
    <col min="3334" max="3578" width="11.42578125" style="265"/>
    <col min="3579" max="3580" width="6.5703125" style="265" customWidth="1"/>
    <col min="3581" max="3581" width="55.5703125" style="265" customWidth="1"/>
    <col min="3582" max="3582" width="3.5703125" style="265" customWidth="1"/>
    <col min="3583" max="3583" width="18.5703125" style="265" customWidth="1"/>
    <col min="3584" max="3586" width="0" style="265" hidden="1" customWidth="1"/>
    <col min="3587" max="3587" width="6.7109375" style="265" customWidth="1"/>
    <col min="3588" max="3588" width="18.5703125" style="265" customWidth="1"/>
    <col min="3589" max="3589" width="6.7109375" style="265" customWidth="1"/>
    <col min="3590" max="3834" width="11.42578125" style="265"/>
    <col min="3835" max="3836" width="6.5703125" style="265" customWidth="1"/>
    <col min="3837" max="3837" width="55.5703125" style="265" customWidth="1"/>
    <col min="3838" max="3838" width="3.5703125" style="265" customWidth="1"/>
    <col min="3839" max="3839" width="18.5703125" style="265" customWidth="1"/>
    <col min="3840" max="3842" width="0" style="265" hidden="1" customWidth="1"/>
    <col min="3843" max="3843" width="6.7109375" style="265" customWidth="1"/>
    <col min="3844" max="3844" width="18.5703125" style="265" customWidth="1"/>
    <col min="3845" max="3845" width="6.7109375" style="265" customWidth="1"/>
    <col min="3846" max="4090" width="11.42578125" style="265"/>
    <col min="4091" max="4092" width="6.5703125" style="265" customWidth="1"/>
    <col min="4093" max="4093" width="55.5703125" style="265" customWidth="1"/>
    <col min="4094" max="4094" width="3.5703125" style="265" customWidth="1"/>
    <col min="4095" max="4095" width="18.5703125" style="265" customWidth="1"/>
    <col min="4096" max="4098" width="0" style="265" hidden="1" customWidth="1"/>
    <col min="4099" max="4099" width="6.7109375" style="265" customWidth="1"/>
    <col min="4100" max="4100" width="18.5703125" style="265" customWidth="1"/>
    <col min="4101" max="4101" width="6.7109375" style="265" customWidth="1"/>
    <col min="4102" max="4346" width="11.42578125" style="265"/>
    <col min="4347" max="4348" width="6.5703125" style="265" customWidth="1"/>
    <col min="4349" max="4349" width="55.5703125" style="265" customWidth="1"/>
    <col min="4350" max="4350" width="3.5703125" style="265" customWidth="1"/>
    <col min="4351" max="4351" width="18.5703125" style="265" customWidth="1"/>
    <col min="4352" max="4354" width="0" style="265" hidden="1" customWidth="1"/>
    <col min="4355" max="4355" width="6.7109375" style="265" customWidth="1"/>
    <col min="4356" max="4356" width="18.5703125" style="265" customWidth="1"/>
    <col min="4357" max="4357" width="6.7109375" style="265" customWidth="1"/>
    <col min="4358" max="4602" width="11.42578125" style="265"/>
    <col min="4603" max="4604" width="6.5703125" style="265" customWidth="1"/>
    <col min="4605" max="4605" width="55.5703125" style="265" customWidth="1"/>
    <col min="4606" max="4606" width="3.5703125" style="265" customWidth="1"/>
    <col min="4607" max="4607" width="18.5703125" style="265" customWidth="1"/>
    <col min="4608" max="4610" width="0" style="265" hidden="1" customWidth="1"/>
    <col min="4611" max="4611" width="6.7109375" style="265" customWidth="1"/>
    <col min="4612" max="4612" width="18.5703125" style="265" customWidth="1"/>
    <col min="4613" max="4613" width="6.7109375" style="265" customWidth="1"/>
    <col min="4614" max="4858" width="11.42578125" style="265"/>
    <col min="4859" max="4860" width="6.5703125" style="265" customWidth="1"/>
    <col min="4861" max="4861" width="55.5703125" style="265" customWidth="1"/>
    <col min="4862" max="4862" width="3.5703125" style="265" customWidth="1"/>
    <col min="4863" max="4863" width="18.5703125" style="265" customWidth="1"/>
    <col min="4864" max="4866" width="0" style="265" hidden="1" customWidth="1"/>
    <col min="4867" max="4867" width="6.7109375" style="265" customWidth="1"/>
    <col min="4868" max="4868" width="18.5703125" style="265" customWidth="1"/>
    <col min="4869" max="4869" width="6.7109375" style="265" customWidth="1"/>
    <col min="4870" max="5114" width="11.42578125" style="265"/>
    <col min="5115" max="5116" width="6.5703125" style="265" customWidth="1"/>
    <col min="5117" max="5117" width="55.5703125" style="265" customWidth="1"/>
    <col min="5118" max="5118" width="3.5703125" style="265" customWidth="1"/>
    <col min="5119" max="5119" width="18.5703125" style="265" customWidth="1"/>
    <col min="5120" max="5122" width="0" style="265" hidden="1" customWidth="1"/>
    <col min="5123" max="5123" width="6.7109375" style="265" customWidth="1"/>
    <col min="5124" max="5124" width="18.5703125" style="265" customWidth="1"/>
    <col min="5125" max="5125" width="6.7109375" style="265" customWidth="1"/>
    <col min="5126" max="5370" width="11.42578125" style="265"/>
    <col min="5371" max="5372" width="6.5703125" style="265" customWidth="1"/>
    <col min="5373" max="5373" width="55.5703125" style="265" customWidth="1"/>
    <col min="5374" max="5374" width="3.5703125" style="265" customWidth="1"/>
    <col min="5375" max="5375" width="18.5703125" style="265" customWidth="1"/>
    <col min="5376" max="5378" width="0" style="265" hidden="1" customWidth="1"/>
    <col min="5379" max="5379" width="6.7109375" style="265" customWidth="1"/>
    <col min="5380" max="5380" width="18.5703125" style="265" customWidth="1"/>
    <col min="5381" max="5381" width="6.7109375" style="265" customWidth="1"/>
    <col min="5382" max="5626" width="11.42578125" style="265"/>
    <col min="5627" max="5628" width="6.5703125" style="265" customWidth="1"/>
    <col min="5629" max="5629" width="55.5703125" style="265" customWidth="1"/>
    <col min="5630" max="5630" width="3.5703125" style="265" customWidth="1"/>
    <col min="5631" max="5631" width="18.5703125" style="265" customWidth="1"/>
    <col min="5632" max="5634" width="0" style="265" hidden="1" customWidth="1"/>
    <col min="5635" max="5635" width="6.7109375" style="265" customWidth="1"/>
    <col min="5636" max="5636" width="18.5703125" style="265" customWidth="1"/>
    <col min="5637" max="5637" width="6.7109375" style="265" customWidth="1"/>
    <col min="5638" max="5882" width="11.42578125" style="265"/>
    <col min="5883" max="5884" width="6.5703125" style="265" customWidth="1"/>
    <col min="5885" max="5885" width="55.5703125" style="265" customWidth="1"/>
    <col min="5886" max="5886" width="3.5703125" style="265" customWidth="1"/>
    <col min="5887" max="5887" width="18.5703125" style="265" customWidth="1"/>
    <col min="5888" max="5890" width="0" style="265" hidden="1" customWidth="1"/>
    <col min="5891" max="5891" width="6.7109375" style="265" customWidth="1"/>
    <col min="5892" max="5892" width="18.5703125" style="265" customWidth="1"/>
    <col min="5893" max="5893" width="6.7109375" style="265" customWidth="1"/>
    <col min="5894" max="6138" width="11.42578125" style="265"/>
    <col min="6139" max="6140" width="6.5703125" style="265" customWidth="1"/>
    <col min="6141" max="6141" width="55.5703125" style="265" customWidth="1"/>
    <col min="6142" max="6142" width="3.5703125" style="265" customWidth="1"/>
    <col min="6143" max="6143" width="18.5703125" style="265" customWidth="1"/>
    <col min="6144" max="6146" width="0" style="265" hidden="1" customWidth="1"/>
    <col min="6147" max="6147" width="6.7109375" style="265" customWidth="1"/>
    <col min="6148" max="6148" width="18.5703125" style="265" customWidth="1"/>
    <col min="6149" max="6149" width="6.7109375" style="265" customWidth="1"/>
    <col min="6150" max="6394" width="11.42578125" style="265"/>
    <col min="6395" max="6396" width="6.5703125" style="265" customWidth="1"/>
    <col min="6397" max="6397" width="55.5703125" style="265" customWidth="1"/>
    <col min="6398" max="6398" width="3.5703125" style="265" customWidth="1"/>
    <col min="6399" max="6399" width="18.5703125" style="265" customWidth="1"/>
    <col min="6400" max="6402" width="0" style="265" hidden="1" customWidth="1"/>
    <col min="6403" max="6403" width="6.7109375" style="265" customWidth="1"/>
    <col min="6404" max="6404" width="18.5703125" style="265" customWidth="1"/>
    <col min="6405" max="6405" width="6.7109375" style="265" customWidth="1"/>
    <col min="6406" max="6650" width="11.42578125" style="265"/>
    <col min="6651" max="6652" width="6.5703125" style="265" customWidth="1"/>
    <col min="6653" max="6653" width="55.5703125" style="265" customWidth="1"/>
    <col min="6654" max="6654" width="3.5703125" style="265" customWidth="1"/>
    <col min="6655" max="6655" width="18.5703125" style="265" customWidth="1"/>
    <col min="6656" max="6658" width="0" style="265" hidden="1" customWidth="1"/>
    <col min="6659" max="6659" width="6.7109375" style="265" customWidth="1"/>
    <col min="6660" max="6660" width="18.5703125" style="265" customWidth="1"/>
    <col min="6661" max="6661" width="6.7109375" style="265" customWidth="1"/>
    <col min="6662" max="6906" width="11.42578125" style="265"/>
    <col min="6907" max="6908" width="6.5703125" style="265" customWidth="1"/>
    <col min="6909" max="6909" width="55.5703125" style="265" customWidth="1"/>
    <col min="6910" max="6910" width="3.5703125" style="265" customWidth="1"/>
    <col min="6911" max="6911" width="18.5703125" style="265" customWidth="1"/>
    <col min="6912" max="6914" width="0" style="265" hidden="1" customWidth="1"/>
    <col min="6915" max="6915" width="6.7109375" style="265" customWidth="1"/>
    <col min="6916" max="6916" width="18.5703125" style="265" customWidth="1"/>
    <col min="6917" max="6917" width="6.7109375" style="265" customWidth="1"/>
    <col min="6918" max="7162" width="11.42578125" style="265"/>
    <col min="7163" max="7164" width="6.5703125" style="265" customWidth="1"/>
    <col min="7165" max="7165" width="55.5703125" style="265" customWidth="1"/>
    <col min="7166" max="7166" width="3.5703125" style="265" customWidth="1"/>
    <col min="7167" max="7167" width="18.5703125" style="265" customWidth="1"/>
    <col min="7168" max="7170" width="0" style="265" hidden="1" customWidth="1"/>
    <col min="7171" max="7171" width="6.7109375" style="265" customWidth="1"/>
    <col min="7172" max="7172" width="18.5703125" style="265" customWidth="1"/>
    <col min="7173" max="7173" width="6.7109375" style="265" customWidth="1"/>
    <col min="7174" max="7418" width="11.42578125" style="265"/>
    <col min="7419" max="7420" width="6.5703125" style="265" customWidth="1"/>
    <col min="7421" max="7421" width="55.5703125" style="265" customWidth="1"/>
    <col min="7422" max="7422" width="3.5703125" style="265" customWidth="1"/>
    <col min="7423" max="7423" width="18.5703125" style="265" customWidth="1"/>
    <col min="7424" max="7426" width="0" style="265" hidden="1" customWidth="1"/>
    <col min="7427" max="7427" width="6.7109375" style="265" customWidth="1"/>
    <col min="7428" max="7428" width="18.5703125" style="265" customWidth="1"/>
    <col min="7429" max="7429" width="6.7109375" style="265" customWidth="1"/>
    <col min="7430" max="7674" width="11.42578125" style="265"/>
    <col min="7675" max="7676" width="6.5703125" style="265" customWidth="1"/>
    <col min="7677" max="7677" width="55.5703125" style="265" customWidth="1"/>
    <col min="7678" max="7678" width="3.5703125" style="265" customWidth="1"/>
    <col min="7679" max="7679" width="18.5703125" style="265" customWidth="1"/>
    <col min="7680" max="7682" width="0" style="265" hidden="1" customWidth="1"/>
    <col min="7683" max="7683" width="6.7109375" style="265" customWidth="1"/>
    <col min="7684" max="7684" width="18.5703125" style="265" customWidth="1"/>
    <col min="7685" max="7685" width="6.7109375" style="265" customWidth="1"/>
    <col min="7686" max="7930" width="11.42578125" style="265"/>
    <col min="7931" max="7932" width="6.5703125" style="265" customWidth="1"/>
    <col min="7933" max="7933" width="55.5703125" style="265" customWidth="1"/>
    <col min="7934" max="7934" width="3.5703125" style="265" customWidth="1"/>
    <col min="7935" max="7935" width="18.5703125" style="265" customWidth="1"/>
    <col min="7936" max="7938" width="0" style="265" hidden="1" customWidth="1"/>
    <col min="7939" max="7939" width="6.7109375" style="265" customWidth="1"/>
    <col min="7940" max="7940" width="18.5703125" style="265" customWidth="1"/>
    <col min="7941" max="7941" width="6.7109375" style="265" customWidth="1"/>
    <col min="7942" max="8186" width="11.42578125" style="265"/>
    <col min="8187" max="8188" width="6.5703125" style="265" customWidth="1"/>
    <col min="8189" max="8189" width="55.5703125" style="265" customWidth="1"/>
    <col min="8190" max="8190" width="3.5703125" style="265" customWidth="1"/>
    <col min="8191" max="8191" width="18.5703125" style="265" customWidth="1"/>
    <col min="8192" max="8194" width="0" style="265" hidden="1" customWidth="1"/>
    <col min="8195" max="8195" width="6.7109375" style="265" customWidth="1"/>
    <col min="8196" max="8196" width="18.5703125" style="265" customWidth="1"/>
    <col min="8197" max="8197" width="6.7109375" style="265" customWidth="1"/>
    <col min="8198" max="8442" width="11.42578125" style="265"/>
    <col min="8443" max="8444" width="6.5703125" style="265" customWidth="1"/>
    <col min="8445" max="8445" width="55.5703125" style="265" customWidth="1"/>
    <col min="8446" max="8446" width="3.5703125" style="265" customWidth="1"/>
    <col min="8447" max="8447" width="18.5703125" style="265" customWidth="1"/>
    <col min="8448" max="8450" width="0" style="265" hidden="1" customWidth="1"/>
    <col min="8451" max="8451" width="6.7109375" style="265" customWidth="1"/>
    <col min="8452" max="8452" width="18.5703125" style="265" customWidth="1"/>
    <col min="8453" max="8453" width="6.7109375" style="265" customWidth="1"/>
    <col min="8454" max="8698" width="11.42578125" style="265"/>
    <col min="8699" max="8700" width="6.5703125" style="265" customWidth="1"/>
    <col min="8701" max="8701" width="55.5703125" style="265" customWidth="1"/>
    <col min="8702" max="8702" width="3.5703125" style="265" customWidth="1"/>
    <col min="8703" max="8703" width="18.5703125" style="265" customWidth="1"/>
    <col min="8704" max="8706" width="0" style="265" hidden="1" customWidth="1"/>
    <col min="8707" max="8707" width="6.7109375" style="265" customWidth="1"/>
    <col min="8708" max="8708" width="18.5703125" style="265" customWidth="1"/>
    <col min="8709" max="8709" width="6.7109375" style="265" customWidth="1"/>
    <col min="8710" max="8954" width="11.42578125" style="265"/>
    <col min="8955" max="8956" width="6.5703125" style="265" customWidth="1"/>
    <col min="8957" max="8957" width="55.5703125" style="265" customWidth="1"/>
    <col min="8958" max="8958" width="3.5703125" style="265" customWidth="1"/>
    <col min="8959" max="8959" width="18.5703125" style="265" customWidth="1"/>
    <col min="8960" max="8962" width="0" style="265" hidden="1" customWidth="1"/>
    <col min="8963" max="8963" width="6.7109375" style="265" customWidth="1"/>
    <col min="8964" max="8964" width="18.5703125" style="265" customWidth="1"/>
    <col min="8965" max="8965" width="6.7109375" style="265" customWidth="1"/>
    <col min="8966" max="9210" width="11.42578125" style="265"/>
    <col min="9211" max="9212" width="6.5703125" style="265" customWidth="1"/>
    <col min="9213" max="9213" width="55.5703125" style="265" customWidth="1"/>
    <col min="9214" max="9214" width="3.5703125" style="265" customWidth="1"/>
    <col min="9215" max="9215" width="18.5703125" style="265" customWidth="1"/>
    <col min="9216" max="9218" width="0" style="265" hidden="1" customWidth="1"/>
    <col min="9219" max="9219" width="6.7109375" style="265" customWidth="1"/>
    <col min="9220" max="9220" width="18.5703125" style="265" customWidth="1"/>
    <col min="9221" max="9221" width="6.7109375" style="265" customWidth="1"/>
    <col min="9222" max="9466" width="11.42578125" style="265"/>
    <col min="9467" max="9468" width="6.5703125" style="265" customWidth="1"/>
    <col min="9469" max="9469" width="55.5703125" style="265" customWidth="1"/>
    <col min="9470" max="9470" width="3.5703125" style="265" customWidth="1"/>
    <col min="9471" max="9471" width="18.5703125" style="265" customWidth="1"/>
    <col min="9472" max="9474" width="0" style="265" hidden="1" customWidth="1"/>
    <col min="9475" max="9475" width="6.7109375" style="265" customWidth="1"/>
    <col min="9476" max="9476" width="18.5703125" style="265" customWidth="1"/>
    <col min="9477" max="9477" width="6.7109375" style="265" customWidth="1"/>
    <col min="9478" max="9722" width="11.42578125" style="265"/>
    <col min="9723" max="9724" width="6.5703125" style="265" customWidth="1"/>
    <col min="9725" max="9725" width="55.5703125" style="265" customWidth="1"/>
    <col min="9726" max="9726" width="3.5703125" style="265" customWidth="1"/>
    <col min="9727" max="9727" width="18.5703125" style="265" customWidth="1"/>
    <col min="9728" max="9730" width="0" style="265" hidden="1" customWidth="1"/>
    <col min="9731" max="9731" width="6.7109375" style="265" customWidth="1"/>
    <col min="9732" max="9732" width="18.5703125" style="265" customWidth="1"/>
    <col min="9733" max="9733" width="6.7109375" style="265" customWidth="1"/>
    <col min="9734" max="9978" width="11.42578125" style="265"/>
    <col min="9979" max="9980" width="6.5703125" style="265" customWidth="1"/>
    <col min="9981" max="9981" width="55.5703125" style="265" customWidth="1"/>
    <col min="9982" max="9982" width="3.5703125" style="265" customWidth="1"/>
    <col min="9983" max="9983" width="18.5703125" style="265" customWidth="1"/>
    <col min="9984" max="9986" width="0" style="265" hidden="1" customWidth="1"/>
    <col min="9987" max="9987" width="6.7109375" style="265" customWidth="1"/>
    <col min="9988" max="9988" width="18.5703125" style="265" customWidth="1"/>
    <col min="9989" max="9989" width="6.7109375" style="265" customWidth="1"/>
    <col min="9990" max="10234" width="11.42578125" style="265"/>
    <col min="10235" max="10236" width="6.5703125" style="265" customWidth="1"/>
    <col min="10237" max="10237" width="55.5703125" style="265" customWidth="1"/>
    <col min="10238" max="10238" width="3.5703125" style="265" customWidth="1"/>
    <col min="10239" max="10239" width="18.5703125" style="265" customWidth="1"/>
    <col min="10240" max="10242" width="0" style="265" hidden="1" customWidth="1"/>
    <col min="10243" max="10243" width="6.7109375" style="265" customWidth="1"/>
    <col min="10244" max="10244" width="18.5703125" style="265" customWidth="1"/>
    <col min="10245" max="10245" width="6.7109375" style="265" customWidth="1"/>
    <col min="10246" max="10490" width="11.42578125" style="265"/>
    <col min="10491" max="10492" width="6.5703125" style="265" customWidth="1"/>
    <col min="10493" max="10493" width="55.5703125" style="265" customWidth="1"/>
    <col min="10494" max="10494" width="3.5703125" style="265" customWidth="1"/>
    <col min="10495" max="10495" width="18.5703125" style="265" customWidth="1"/>
    <col min="10496" max="10498" width="0" style="265" hidden="1" customWidth="1"/>
    <col min="10499" max="10499" width="6.7109375" style="265" customWidth="1"/>
    <col min="10500" max="10500" width="18.5703125" style="265" customWidth="1"/>
    <col min="10501" max="10501" width="6.7109375" style="265" customWidth="1"/>
    <col min="10502" max="10746" width="11.42578125" style="265"/>
    <col min="10747" max="10748" width="6.5703125" style="265" customWidth="1"/>
    <col min="10749" max="10749" width="55.5703125" style="265" customWidth="1"/>
    <col min="10750" max="10750" width="3.5703125" style="265" customWidth="1"/>
    <col min="10751" max="10751" width="18.5703125" style="265" customWidth="1"/>
    <col min="10752" max="10754" width="0" style="265" hidden="1" customWidth="1"/>
    <col min="10755" max="10755" width="6.7109375" style="265" customWidth="1"/>
    <col min="10756" max="10756" width="18.5703125" style="265" customWidth="1"/>
    <col min="10757" max="10757" width="6.7109375" style="265" customWidth="1"/>
    <col min="10758" max="11002" width="11.42578125" style="265"/>
    <col min="11003" max="11004" width="6.5703125" style="265" customWidth="1"/>
    <col min="11005" max="11005" width="55.5703125" style="265" customWidth="1"/>
    <col min="11006" max="11006" width="3.5703125" style="265" customWidth="1"/>
    <col min="11007" max="11007" width="18.5703125" style="265" customWidth="1"/>
    <col min="11008" max="11010" width="0" style="265" hidden="1" customWidth="1"/>
    <col min="11011" max="11011" width="6.7109375" style="265" customWidth="1"/>
    <col min="11012" max="11012" width="18.5703125" style="265" customWidth="1"/>
    <col min="11013" max="11013" width="6.7109375" style="265" customWidth="1"/>
    <col min="11014" max="11258" width="11.42578125" style="265"/>
    <col min="11259" max="11260" width="6.5703125" style="265" customWidth="1"/>
    <col min="11261" max="11261" width="55.5703125" style="265" customWidth="1"/>
    <col min="11262" max="11262" width="3.5703125" style="265" customWidth="1"/>
    <col min="11263" max="11263" width="18.5703125" style="265" customWidth="1"/>
    <col min="11264" max="11266" width="0" style="265" hidden="1" customWidth="1"/>
    <col min="11267" max="11267" width="6.7109375" style="265" customWidth="1"/>
    <col min="11268" max="11268" width="18.5703125" style="265" customWidth="1"/>
    <col min="11269" max="11269" width="6.7109375" style="265" customWidth="1"/>
    <col min="11270" max="11514" width="11.42578125" style="265"/>
    <col min="11515" max="11516" width="6.5703125" style="265" customWidth="1"/>
    <col min="11517" max="11517" width="55.5703125" style="265" customWidth="1"/>
    <col min="11518" max="11518" width="3.5703125" style="265" customWidth="1"/>
    <col min="11519" max="11519" width="18.5703125" style="265" customWidth="1"/>
    <col min="11520" max="11522" width="0" style="265" hidden="1" customWidth="1"/>
    <col min="11523" max="11523" width="6.7109375" style="265" customWidth="1"/>
    <col min="11524" max="11524" width="18.5703125" style="265" customWidth="1"/>
    <col min="11525" max="11525" width="6.7109375" style="265" customWidth="1"/>
    <col min="11526" max="11770" width="11.42578125" style="265"/>
    <col min="11771" max="11772" width="6.5703125" style="265" customWidth="1"/>
    <col min="11773" max="11773" width="55.5703125" style="265" customWidth="1"/>
    <col min="11774" max="11774" width="3.5703125" style="265" customWidth="1"/>
    <col min="11775" max="11775" width="18.5703125" style="265" customWidth="1"/>
    <col min="11776" max="11778" width="0" style="265" hidden="1" customWidth="1"/>
    <col min="11779" max="11779" width="6.7109375" style="265" customWidth="1"/>
    <col min="11780" max="11780" width="18.5703125" style="265" customWidth="1"/>
    <col min="11781" max="11781" width="6.7109375" style="265" customWidth="1"/>
    <col min="11782" max="12026" width="11.42578125" style="265"/>
    <col min="12027" max="12028" width="6.5703125" style="265" customWidth="1"/>
    <col min="12029" max="12029" width="55.5703125" style="265" customWidth="1"/>
    <col min="12030" max="12030" width="3.5703125" style="265" customWidth="1"/>
    <col min="12031" max="12031" width="18.5703125" style="265" customWidth="1"/>
    <col min="12032" max="12034" width="0" style="265" hidden="1" customWidth="1"/>
    <col min="12035" max="12035" width="6.7109375" style="265" customWidth="1"/>
    <col min="12036" max="12036" width="18.5703125" style="265" customWidth="1"/>
    <col min="12037" max="12037" width="6.7109375" style="265" customWidth="1"/>
    <col min="12038" max="12282" width="11.42578125" style="265"/>
    <col min="12283" max="12284" width="6.5703125" style="265" customWidth="1"/>
    <col min="12285" max="12285" width="55.5703125" style="265" customWidth="1"/>
    <col min="12286" max="12286" width="3.5703125" style="265" customWidth="1"/>
    <col min="12287" max="12287" width="18.5703125" style="265" customWidth="1"/>
    <col min="12288" max="12290" width="0" style="265" hidden="1" customWidth="1"/>
    <col min="12291" max="12291" width="6.7109375" style="265" customWidth="1"/>
    <col min="12292" max="12292" width="18.5703125" style="265" customWidth="1"/>
    <col min="12293" max="12293" width="6.7109375" style="265" customWidth="1"/>
    <col min="12294" max="12538" width="11.42578125" style="265"/>
    <col min="12539" max="12540" width="6.5703125" style="265" customWidth="1"/>
    <col min="12541" max="12541" width="55.5703125" style="265" customWidth="1"/>
    <col min="12542" max="12542" width="3.5703125" style="265" customWidth="1"/>
    <col min="12543" max="12543" width="18.5703125" style="265" customWidth="1"/>
    <col min="12544" max="12546" width="0" style="265" hidden="1" customWidth="1"/>
    <col min="12547" max="12547" width="6.7109375" style="265" customWidth="1"/>
    <col min="12548" max="12548" width="18.5703125" style="265" customWidth="1"/>
    <col min="12549" max="12549" width="6.7109375" style="265" customWidth="1"/>
    <col min="12550" max="12794" width="11.42578125" style="265"/>
    <col min="12795" max="12796" width="6.5703125" style="265" customWidth="1"/>
    <col min="12797" max="12797" width="55.5703125" style="265" customWidth="1"/>
    <col min="12798" max="12798" width="3.5703125" style="265" customWidth="1"/>
    <col min="12799" max="12799" width="18.5703125" style="265" customWidth="1"/>
    <col min="12800" max="12802" width="0" style="265" hidden="1" customWidth="1"/>
    <col min="12803" max="12803" width="6.7109375" style="265" customWidth="1"/>
    <col min="12804" max="12804" width="18.5703125" style="265" customWidth="1"/>
    <col min="12805" max="12805" width="6.7109375" style="265" customWidth="1"/>
    <col min="12806" max="13050" width="11.42578125" style="265"/>
    <col min="13051" max="13052" width="6.5703125" style="265" customWidth="1"/>
    <col min="13053" max="13053" width="55.5703125" style="265" customWidth="1"/>
    <col min="13054" max="13054" width="3.5703125" style="265" customWidth="1"/>
    <col min="13055" max="13055" width="18.5703125" style="265" customWidth="1"/>
    <col min="13056" max="13058" width="0" style="265" hidden="1" customWidth="1"/>
    <col min="13059" max="13059" width="6.7109375" style="265" customWidth="1"/>
    <col min="13060" max="13060" width="18.5703125" style="265" customWidth="1"/>
    <col min="13061" max="13061" width="6.7109375" style="265" customWidth="1"/>
    <col min="13062" max="13306" width="11.42578125" style="265"/>
    <col min="13307" max="13308" width="6.5703125" style="265" customWidth="1"/>
    <col min="13309" max="13309" width="55.5703125" style="265" customWidth="1"/>
    <col min="13310" max="13310" width="3.5703125" style="265" customWidth="1"/>
    <col min="13311" max="13311" width="18.5703125" style="265" customWidth="1"/>
    <col min="13312" max="13314" width="0" style="265" hidden="1" customWidth="1"/>
    <col min="13315" max="13315" width="6.7109375" style="265" customWidth="1"/>
    <col min="13316" max="13316" width="18.5703125" style="265" customWidth="1"/>
    <col min="13317" max="13317" width="6.7109375" style="265" customWidth="1"/>
    <col min="13318" max="13562" width="11.42578125" style="265"/>
    <col min="13563" max="13564" width="6.5703125" style="265" customWidth="1"/>
    <col min="13565" max="13565" width="55.5703125" style="265" customWidth="1"/>
    <col min="13566" max="13566" width="3.5703125" style="265" customWidth="1"/>
    <col min="13567" max="13567" width="18.5703125" style="265" customWidth="1"/>
    <col min="13568" max="13570" width="0" style="265" hidden="1" customWidth="1"/>
    <col min="13571" max="13571" width="6.7109375" style="265" customWidth="1"/>
    <col min="13572" max="13572" width="18.5703125" style="265" customWidth="1"/>
    <col min="13573" max="13573" width="6.7109375" style="265" customWidth="1"/>
    <col min="13574" max="13818" width="11.42578125" style="265"/>
    <col min="13819" max="13820" width="6.5703125" style="265" customWidth="1"/>
    <col min="13821" max="13821" width="55.5703125" style="265" customWidth="1"/>
    <col min="13822" max="13822" width="3.5703125" style="265" customWidth="1"/>
    <col min="13823" max="13823" width="18.5703125" style="265" customWidth="1"/>
    <col min="13824" max="13826" width="0" style="265" hidden="1" customWidth="1"/>
    <col min="13827" max="13827" width="6.7109375" style="265" customWidth="1"/>
    <col min="13828" max="13828" width="18.5703125" style="265" customWidth="1"/>
    <col min="13829" max="13829" width="6.7109375" style="265" customWidth="1"/>
    <col min="13830" max="14074" width="11.42578125" style="265"/>
    <col min="14075" max="14076" width="6.5703125" style="265" customWidth="1"/>
    <col min="14077" max="14077" width="55.5703125" style="265" customWidth="1"/>
    <col min="14078" max="14078" width="3.5703125" style="265" customWidth="1"/>
    <col min="14079" max="14079" width="18.5703125" style="265" customWidth="1"/>
    <col min="14080" max="14082" width="0" style="265" hidden="1" customWidth="1"/>
    <col min="14083" max="14083" width="6.7109375" style="265" customWidth="1"/>
    <col min="14084" max="14084" width="18.5703125" style="265" customWidth="1"/>
    <col min="14085" max="14085" width="6.7109375" style="265" customWidth="1"/>
    <col min="14086" max="14330" width="11.42578125" style="265"/>
    <col min="14331" max="14332" width="6.5703125" style="265" customWidth="1"/>
    <col min="14333" max="14333" width="55.5703125" style="265" customWidth="1"/>
    <col min="14334" max="14334" width="3.5703125" style="265" customWidth="1"/>
    <col min="14335" max="14335" width="18.5703125" style="265" customWidth="1"/>
    <col min="14336" max="14338" width="0" style="265" hidden="1" customWidth="1"/>
    <col min="14339" max="14339" width="6.7109375" style="265" customWidth="1"/>
    <col min="14340" max="14340" width="18.5703125" style="265" customWidth="1"/>
    <col min="14341" max="14341" width="6.7109375" style="265" customWidth="1"/>
    <col min="14342" max="14586" width="11.42578125" style="265"/>
    <col min="14587" max="14588" width="6.5703125" style="265" customWidth="1"/>
    <col min="14589" max="14589" width="55.5703125" style="265" customWidth="1"/>
    <col min="14590" max="14590" width="3.5703125" style="265" customWidth="1"/>
    <col min="14591" max="14591" width="18.5703125" style="265" customWidth="1"/>
    <col min="14592" max="14594" width="0" style="265" hidden="1" customWidth="1"/>
    <col min="14595" max="14595" width="6.7109375" style="265" customWidth="1"/>
    <col min="14596" max="14596" width="18.5703125" style="265" customWidth="1"/>
    <col min="14597" max="14597" width="6.7109375" style="265" customWidth="1"/>
    <col min="14598" max="14842" width="11.42578125" style="265"/>
    <col min="14843" max="14844" width="6.5703125" style="265" customWidth="1"/>
    <col min="14845" max="14845" width="55.5703125" style="265" customWidth="1"/>
    <col min="14846" max="14846" width="3.5703125" style="265" customWidth="1"/>
    <col min="14847" max="14847" width="18.5703125" style="265" customWidth="1"/>
    <col min="14848" max="14850" width="0" style="265" hidden="1" customWidth="1"/>
    <col min="14851" max="14851" width="6.7109375" style="265" customWidth="1"/>
    <col min="14852" max="14852" width="18.5703125" style="265" customWidth="1"/>
    <col min="14853" max="14853" width="6.7109375" style="265" customWidth="1"/>
    <col min="14854" max="15098" width="11.42578125" style="265"/>
    <col min="15099" max="15100" width="6.5703125" style="265" customWidth="1"/>
    <col min="15101" max="15101" width="55.5703125" style="265" customWidth="1"/>
    <col min="15102" max="15102" width="3.5703125" style="265" customWidth="1"/>
    <col min="15103" max="15103" width="18.5703125" style="265" customWidth="1"/>
    <col min="15104" max="15106" width="0" style="265" hidden="1" customWidth="1"/>
    <col min="15107" max="15107" width="6.7109375" style="265" customWidth="1"/>
    <col min="15108" max="15108" width="18.5703125" style="265" customWidth="1"/>
    <col min="15109" max="15109" width="6.7109375" style="265" customWidth="1"/>
    <col min="15110" max="15354" width="11.42578125" style="265"/>
    <col min="15355" max="15356" width="6.5703125" style="265" customWidth="1"/>
    <col min="15357" max="15357" width="55.5703125" style="265" customWidth="1"/>
    <col min="15358" max="15358" width="3.5703125" style="265" customWidth="1"/>
    <col min="15359" max="15359" width="18.5703125" style="265" customWidth="1"/>
    <col min="15360" max="15362" width="0" style="265" hidden="1" customWidth="1"/>
    <col min="15363" max="15363" width="6.7109375" style="265" customWidth="1"/>
    <col min="15364" max="15364" width="18.5703125" style="265" customWidth="1"/>
    <col min="15365" max="15365" width="6.7109375" style="265" customWidth="1"/>
    <col min="15366" max="15610" width="11.42578125" style="265"/>
    <col min="15611" max="15612" width="6.5703125" style="265" customWidth="1"/>
    <col min="15613" max="15613" width="55.5703125" style="265" customWidth="1"/>
    <col min="15614" max="15614" width="3.5703125" style="265" customWidth="1"/>
    <col min="15615" max="15615" width="18.5703125" style="265" customWidth="1"/>
    <col min="15616" max="15618" width="0" style="265" hidden="1" customWidth="1"/>
    <col min="15619" max="15619" width="6.7109375" style="265" customWidth="1"/>
    <col min="15620" max="15620" width="18.5703125" style="265" customWidth="1"/>
    <col min="15621" max="15621" width="6.7109375" style="265" customWidth="1"/>
    <col min="15622" max="15866" width="11.42578125" style="265"/>
    <col min="15867" max="15868" width="6.5703125" style="265" customWidth="1"/>
    <col min="15869" max="15869" width="55.5703125" style="265" customWidth="1"/>
    <col min="15870" max="15870" width="3.5703125" style="265" customWidth="1"/>
    <col min="15871" max="15871" width="18.5703125" style="265" customWidth="1"/>
    <col min="15872" max="15874" width="0" style="265" hidden="1" customWidth="1"/>
    <col min="15875" max="15875" width="6.7109375" style="265" customWidth="1"/>
    <col min="15876" max="15876" width="18.5703125" style="265" customWidth="1"/>
    <col min="15877" max="15877" width="6.7109375" style="265" customWidth="1"/>
    <col min="15878" max="16122" width="11.42578125" style="265"/>
    <col min="16123" max="16124" width="6.5703125" style="265" customWidth="1"/>
    <col min="16125" max="16125" width="55.5703125" style="265" customWidth="1"/>
    <col min="16126" max="16126" width="3.5703125" style="265" customWidth="1"/>
    <col min="16127" max="16127" width="18.5703125" style="265" customWidth="1"/>
    <col min="16128" max="16130" width="0" style="265" hidden="1" customWidth="1"/>
    <col min="16131" max="16131" width="6.7109375" style="265" customWidth="1"/>
    <col min="16132" max="16132" width="18.5703125" style="265" customWidth="1"/>
    <col min="16133" max="16133" width="6.7109375" style="265" customWidth="1"/>
    <col min="16134" max="16384" width="11.42578125" style="265"/>
  </cols>
  <sheetData>
    <row r="1" spans="1:13" s="234" customFormat="1" ht="6.75" customHeight="1" x14ac:dyDescent="0.3">
      <c r="A1" s="427"/>
      <c r="B1" s="428"/>
      <c r="C1" s="428"/>
      <c r="D1" s="428"/>
      <c r="E1" s="428"/>
      <c r="F1" s="428"/>
      <c r="G1" s="428"/>
      <c r="H1" s="428"/>
      <c r="I1" s="429"/>
      <c r="J1" s="324"/>
    </row>
    <row r="2" spans="1:13" s="234" customFormat="1" ht="18" customHeight="1" x14ac:dyDescent="0.3">
      <c r="A2" s="430" t="str">
        <f>+'[1]CGN-2005-001'!B3</f>
        <v>SECRETARÍA DISTRITAL DEL HÁBITAT</v>
      </c>
      <c r="B2" s="431"/>
      <c r="C2" s="431"/>
      <c r="D2" s="431"/>
      <c r="E2" s="431"/>
      <c r="F2" s="431"/>
      <c r="G2" s="431"/>
      <c r="H2" s="431"/>
      <c r="I2" s="432"/>
      <c r="J2" s="324"/>
    </row>
    <row r="3" spans="1:13" s="234" customFormat="1" ht="17.25" customHeight="1" x14ac:dyDescent="0.3">
      <c r="A3" s="430" t="s">
        <v>125</v>
      </c>
      <c r="B3" s="431"/>
      <c r="C3" s="431"/>
      <c r="D3" s="431"/>
      <c r="E3" s="431"/>
      <c r="F3" s="431"/>
      <c r="G3" s="431"/>
      <c r="H3" s="431"/>
      <c r="I3" s="432"/>
      <c r="J3" s="324"/>
    </row>
    <row r="4" spans="1:13" s="234" customFormat="1" ht="15.75" customHeight="1" thickBot="1" x14ac:dyDescent="0.35">
      <c r="A4" s="433" t="str">
        <f>+ESF!A3</f>
        <v>COMPARATIVO A 31 DE DICIEMBRE DE 2020 VS 2019</v>
      </c>
      <c r="B4" s="434"/>
      <c r="C4" s="434"/>
      <c r="D4" s="434"/>
      <c r="E4" s="434"/>
      <c r="F4" s="434"/>
      <c r="G4" s="434"/>
      <c r="H4" s="434"/>
      <c r="I4" s="435"/>
      <c r="J4" s="320"/>
    </row>
    <row r="5" spans="1:13" s="223" customFormat="1" ht="14.25" customHeight="1" x14ac:dyDescent="0.25">
      <c r="A5" s="65"/>
      <c r="B5" s="57"/>
      <c r="C5" s="58"/>
      <c r="D5" s="59"/>
      <c r="E5" s="59"/>
      <c r="F5" s="330">
        <v>2020</v>
      </c>
      <c r="G5" s="330">
        <v>2019</v>
      </c>
      <c r="H5" s="366" t="s">
        <v>138</v>
      </c>
      <c r="I5" s="330" t="s">
        <v>139</v>
      </c>
      <c r="J5" s="330"/>
    </row>
    <row r="6" spans="1:13" s="224" customFormat="1" ht="14.25" customHeight="1" x14ac:dyDescent="0.25">
      <c r="A6" s="66" t="s">
        <v>143</v>
      </c>
      <c r="B6" s="58">
        <v>4</v>
      </c>
      <c r="C6" s="58" t="s">
        <v>30</v>
      </c>
      <c r="D6" s="60"/>
      <c r="E6" s="60">
        <f>SUM(F6:F6)</f>
        <v>149837759346.78003</v>
      </c>
      <c r="F6" s="48">
        <f>+F8+F15+F19+F23+F12</f>
        <v>149837759346.78003</v>
      </c>
      <c r="G6" s="48">
        <v>213815020472.21002</v>
      </c>
      <c r="H6" s="365">
        <f>+(G6-F6)/G6</f>
        <v>0.29921780511086804</v>
      </c>
      <c r="I6" s="189"/>
      <c r="J6" s="60"/>
      <c r="K6" s="299"/>
      <c r="M6" s="299"/>
    </row>
    <row r="7" spans="1:13" s="224" customFormat="1" ht="14.25" customHeight="1" x14ac:dyDescent="0.25">
      <c r="A7" s="66"/>
      <c r="B7" s="58"/>
      <c r="C7" s="58"/>
      <c r="D7" s="60"/>
      <c r="E7" s="60"/>
      <c r="F7" s="61"/>
      <c r="G7" s="61"/>
      <c r="H7" s="367"/>
      <c r="I7" s="189"/>
      <c r="J7" s="60"/>
    </row>
    <row r="8" spans="1:13" s="224" customFormat="1" ht="14.25" customHeight="1" x14ac:dyDescent="0.25">
      <c r="A8" s="66" t="s">
        <v>144</v>
      </c>
      <c r="B8" s="58">
        <v>41</v>
      </c>
      <c r="C8" s="58" t="s">
        <v>31</v>
      </c>
      <c r="D8" s="60"/>
      <c r="E8" s="60"/>
      <c r="F8" s="48">
        <f>+F10+F11</f>
        <v>13149563851.24</v>
      </c>
      <c r="G8" s="48">
        <v>20354687700.599998</v>
      </c>
      <c r="H8" s="365">
        <f>+(G8-F8)/G8</f>
        <v>0.35397859968873963</v>
      </c>
      <c r="I8" s="379">
        <f>+F8/F6</f>
        <v>8.775867917783689E-2</v>
      </c>
      <c r="J8" s="60"/>
      <c r="K8" s="300"/>
    </row>
    <row r="9" spans="1:13" s="224" customFormat="1" ht="14.25" customHeight="1" x14ac:dyDescent="0.25">
      <c r="A9" s="66"/>
      <c r="B9" s="58"/>
      <c r="C9" s="58"/>
      <c r="D9" s="60"/>
      <c r="E9" s="60">
        <f>SUM(F9:F9)</f>
        <v>0</v>
      </c>
      <c r="F9" s="62"/>
      <c r="G9" s="62"/>
      <c r="H9" s="368"/>
      <c r="I9" s="189"/>
      <c r="J9" s="60"/>
    </row>
    <row r="10" spans="1:13" s="223" customFormat="1" ht="15" customHeight="1" x14ac:dyDescent="0.25">
      <c r="A10" s="339" t="s">
        <v>145</v>
      </c>
      <c r="B10" s="57">
        <v>4110</v>
      </c>
      <c r="C10" s="57" t="s">
        <v>32</v>
      </c>
      <c r="D10" s="60"/>
      <c r="E10" s="60">
        <f>SUM(F10:F10)</f>
        <v>13149563851.24</v>
      </c>
      <c r="F10" s="250">
        <v>13149563851.24</v>
      </c>
      <c r="G10" s="45">
        <v>20354687700.599998</v>
      </c>
      <c r="H10" s="365">
        <f>+(G10-F10)/G10</f>
        <v>0.35397859968873963</v>
      </c>
      <c r="I10" s="191"/>
      <c r="J10" s="331"/>
    </row>
    <row r="11" spans="1:13" s="223" customFormat="1" ht="16.5" customHeight="1" x14ac:dyDescent="0.25">
      <c r="A11" s="65"/>
      <c r="B11" s="57"/>
      <c r="C11" s="57"/>
      <c r="D11" s="60"/>
      <c r="E11" s="60"/>
      <c r="F11" s="63"/>
      <c r="G11" s="63"/>
      <c r="H11" s="369"/>
      <c r="I11" s="191"/>
      <c r="J11" s="331"/>
    </row>
    <row r="12" spans="1:13" s="223" customFormat="1" ht="14.25" customHeight="1" x14ac:dyDescent="0.25">
      <c r="A12" s="339" t="s">
        <v>146</v>
      </c>
      <c r="B12" s="57">
        <v>44</v>
      </c>
      <c r="C12" s="57" t="s">
        <v>141</v>
      </c>
      <c r="D12" s="60"/>
      <c r="E12" s="60"/>
      <c r="F12" s="64">
        <f>+F13</f>
        <v>25746702</v>
      </c>
      <c r="G12" s="64">
        <v>0</v>
      </c>
      <c r="H12" s="365">
        <v>1</v>
      </c>
      <c r="I12" s="380">
        <f>+F12/F6</f>
        <v>1.718305326524044E-4</v>
      </c>
      <c r="J12" s="331"/>
    </row>
    <row r="13" spans="1:13" s="223" customFormat="1" ht="14.25" customHeight="1" x14ac:dyDescent="0.25">
      <c r="A13" s="65"/>
      <c r="B13" s="57">
        <v>4428</v>
      </c>
      <c r="C13" s="319" t="s">
        <v>142</v>
      </c>
      <c r="D13" s="60"/>
      <c r="E13" s="60"/>
      <c r="F13" s="62">
        <v>25746702</v>
      </c>
      <c r="G13" s="64">
        <v>0</v>
      </c>
      <c r="H13" s="365">
        <v>1</v>
      </c>
      <c r="I13" s="191"/>
      <c r="J13" s="331"/>
    </row>
    <row r="14" spans="1:13" s="223" customFormat="1" ht="14.25" customHeight="1" x14ac:dyDescent="0.25">
      <c r="A14" s="65"/>
      <c r="B14" s="57"/>
      <c r="C14" s="57"/>
      <c r="D14" s="60"/>
      <c r="E14" s="60"/>
      <c r="F14" s="64"/>
      <c r="G14" s="64"/>
      <c r="H14" s="365"/>
      <c r="I14" s="191"/>
      <c r="J14" s="331"/>
    </row>
    <row r="15" spans="1:13" s="224" customFormat="1" ht="14.25" customHeight="1" x14ac:dyDescent="0.25">
      <c r="A15" s="66" t="s">
        <v>147</v>
      </c>
      <c r="B15" s="58">
        <v>47</v>
      </c>
      <c r="C15" s="58" t="s">
        <v>62</v>
      </c>
      <c r="D15" s="60"/>
      <c r="E15" s="60"/>
      <c r="F15" s="48">
        <f>+F16+F17</f>
        <v>109141194137.65001</v>
      </c>
      <c r="G15" s="48">
        <f>+G16+G17</f>
        <v>168838167863.70001</v>
      </c>
      <c r="H15" s="365">
        <f>+(G15-F15)/G15</f>
        <v>0.35357510971240985</v>
      </c>
      <c r="I15" s="381">
        <f>+F15/F6</f>
        <v>0.72839579698370216</v>
      </c>
      <c r="J15" s="332"/>
    </row>
    <row r="16" spans="1:13" s="223" customFormat="1" ht="14.25" customHeight="1" x14ac:dyDescent="0.25">
      <c r="A16" s="65"/>
      <c r="B16" s="57">
        <v>4705</v>
      </c>
      <c r="C16" s="57" t="s">
        <v>61</v>
      </c>
      <c r="D16" s="60"/>
      <c r="E16" s="60">
        <f>SUM(F16:F16)</f>
        <v>109047175580.8</v>
      </c>
      <c r="F16" s="232">
        <v>109047175580.8</v>
      </c>
      <c r="G16" s="45">
        <v>168780202092.70001</v>
      </c>
      <c r="H16" s="365">
        <f>+(G16-F16)/G16</f>
        <v>0.35391014924305242</v>
      </c>
      <c r="I16" s="191"/>
      <c r="J16" s="331"/>
    </row>
    <row r="17" spans="1:12" s="223" customFormat="1" ht="14.25" customHeight="1" x14ac:dyDescent="0.25">
      <c r="A17" s="65"/>
      <c r="B17" s="57">
        <v>4720</v>
      </c>
      <c r="C17" s="57" t="s">
        <v>69</v>
      </c>
      <c r="D17" s="60"/>
      <c r="E17" s="60"/>
      <c r="F17" s="232">
        <v>94018556.849999994</v>
      </c>
      <c r="G17" s="45">
        <v>57965771</v>
      </c>
      <c r="H17" s="365">
        <f>+(G17-F17)/G17</f>
        <v>-0.62196681296622436</v>
      </c>
      <c r="I17" s="191"/>
      <c r="J17" s="331"/>
    </row>
    <row r="18" spans="1:12" s="223" customFormat="1" ht="14.25" hidden="1" customHeight="1" x14ac:dyDescent="0.25">
      <c r="A18" s="65"/>
      <c r="B18" s="57"/>
      <c r="C18" s="57"/>
      <c r="D18" s="60"/>
      <c r="E18" s="60"/>
      <c r="F18" s="63"/>
      <c r="G18" s="63"/>
      <c r="H18" s="369"/>
      <c r="I18" s="191"/>
      <c r="J18" s="331"/>
    </row>
    <row r="19" spans="1:12" s="223" customFormat="1" ht="14.25" hidden="1" customHeight="1" x14ac:dyDescent="0.25">
      <c r="A19" s="65"/>
      <c r="B19" s="58"/>
      <c r="C19" s="58"/>
      <c r="D19" s="60"/>
      <c r="E19" s="60"/>
      <c r="F19" s="64"/>
      <c r="G19" s="64"/>
      <c r="H19" s="365"/>
      <c r="I19" s="191"/>
      <c r="J19" s="331"/>
    </row>
    <row r="20" spans="1:12" s="223" customFormat="1" ht="14.25" hidden="1" customHeight="1" x14ac:dyDescent="0.25">
      <c r="A20" s="65"/>
      <c r="B20" s="57"/>
      <c r="C20" s="57"/>
      <c r="D20" s="60"/>
      <c r="E20" s="60"/>
      <c r="F20" s="63"/>
      <c r="G20" s="63"/>
      <c r="H20" s="369"/>
      <c r="I20" s="191"/>
      <c r="J20" s="331"/>
    </row>
    <row r="21" spans="1:12" s="223" customFormat="1" ht="15" hidden="1" x14ac:dyDescent="0.25">
      <c r="A21" s="65"/>
      <c r="B21" s="57"/>
      <c r="C21" s="57"/>
      <c r="D21" s="60"/>
      <c r="E21" s="60">
        <v>1</v>
      </c>
      <c r="F21" s="63"/>
      <c r="G21" s="63"/>
      <c r="H21" s="369"/>
      <c r="I21" s="190"/>
      <c r="J21" s="333"/>
    </row>
    <row r="22" spans="1:12" s="223" customFormat="1" ht="15" x14ac:dyDescent="0.25">
      <c r="A22" s="65"/>
      <c r="B22" s="57"/>
      <c r="C22" s="57"/>
      <c r="D22" s="60"/>
      <c r="E22" s="60"/>
      <c r="F22" s="63"/>
      <c r="G22" s="63"/>
      <c r="H22" s="369"/>
      <c r="I22" s="190"/>
      <c r="J22" s="333"/>
    </row>
    <row r="23" spans="1:12" s="224" customFormat="1" ht="15" x14ac:dyDescent="0.25">
      <c r="A23" s="66" t="s">
        <v>148</v>
      </c>
      <c r="B23" s="58">
        <v>48</v>
      </c>
      <c r="C23" s="58" t="s">
        <v>89</v>
      </c>
      <c r="D23" s="60"/>
      <c r="E23" s="60"/>
      <c r="F23" s="48">
        <f>SUM(F24:F25)</f>
        <v>27521254655.889999</v>
      </c>
      <c r="G23" s="48">
        <f>SUM(G24:G25)</f>
        <v>24622164907.91</v>
      </c>
      <c r="H23" s="365">
        <f>+(G23-F23)/G23</f>
        <v>-0.11774308875043932</v>
      </c>
      <c r="I23" s="379">
        <f>+F23/F6</f>
        <v>0.18367369330580838</v>
      </c>
      <c r="J23" s="60"/>
    </row>
    <row r="24" spans="1:12" s="223" customFormat="1" ht="15" x14ac:dyDescent="0.25">
      <c r="A24" s="65"/>
      <c r="B24" s="57">
        <v>4808</v>
      </c>
      <c r="C24" s="57" t="s">
        <v>90</v>
      </c>
      <c r="D24" s="60"/>
      <c r="E24" s="60"/>
      <c r="F24" s="336">
        <v>25506571055</v>
      </c>
      <c r="G24" s="45">
        <v>21861877114.5</v>
      </c>
      <c r="H24" s="365">
        <f>+(G24-F24)/G24</f>
        <v>-0.16671459277770062</v>
      </c>
      <c r="I24" s="190"/>
      <c r="J24" s="333"/>
    </row>
    <row r="25" spans="1:12" s="223" customFormat="1" ht="15" x14ac:dyDescent="0.25">
      <c r="A25" s="65"/>
      <c r="B25" s="57">
        <v>4830</v>
      </c>
      <c r="C25" s="57" t="s">
        <v>91</v>
      </c>
      <c r="D25" s="60"/>
      <c r="E25" s="60"/>
      <c r="F25" s="45">
        <v>2014683600.8900001</v>
      </c>
      <c r="G25" s="45">
        <v>2760287793.4099998</v>
      </c>
      <c r="H25" s="365">
        <f>+(G25-F25)/G25</f>
        <v>0.27011828052860259</v>
      </c>
      <c r="I25" s="190"/>
      <c r="J25" s="333"/>
    </row>
    <row r="26" spans="1:12" s="223" customFormat="1" ht="15" x14ac:dyDescent="0.25">
      <c r="A26" s="65"/>
      <c r="B26" s="57"/>
      <c r="C26" s="57"/>
      <c r="D26" s="60"/>
      <c r="E26" s="60"/>
      <c r="F26" s="62"/>
      <c r="G26" s="62"/>
      <c r="H26" s="368"/>
      <c r="I26" s="190"/>
      <c r="J26" s="333"/>
    </row>
    <row r="27" spans="1:12" s="224" customFormat="1" ht="14.25" customHeight="1" x14ac:dyDescent="0.25">
      <c r="A27" s="66" t="s">
        <v>149</v>
      </c>
      <c r="B27" s="58">
        <v>5</v>
      </c>
      <c r="C27" s="58" t="s">
        <v>33</v>
      </c>
      <c r="D27" s="60"/>
      <c r="E27" s="60"/>
      <c r="F27" s="48">
        <f>+F29+F40+F51+F55+F61+F48</f>
        <v>169548087538.07999</v>
      </c>
      <c r="G27" s="48">
        <f>+G29+G40+G49+G53+G59</f>
        <v>150815763727.89999</v>
      </c>
      <c r="H27" s="365">
        <f>+(G27-F27)/G27</f>
        <v>-0.12420667009303238</v>
      </c>
      <c r="I27" s="205"/>
      <c r="J27" s="332"/>
    </row>
    <row r="28" spans="1:12" s="224" customFormat="1" ht="14.25" customHeight="1" x14ac:dyDescent="0.25">
      <c r="A28" s="66"/>
      <c r="B28" s="57"/>
      <c r="C28" s="57"/>
      <c r="D28" s="60"/>
      <c r="E28" s="60"/>
      <c r="F28" s="62"/>
      <c r="G28" s="62"/>
      <c r="H28" s="368"/>
      <c r="I28" s="191"/>
      <c r="J28" s="331"/>
    </row>
    <row r="29" spans="1:12" s="224" customFormat="1" ht="14.25" customHeight="1" x14ac:dyDescent="0.25">
      <c r="A29" s="66" t="s">
        <v>150</v>
      </c>
      <c r="B29" s="58">
        <v>51</v>
      </c>
      <c r="C29" s="58" t="s">
        <v>76</v>
      </c>
      <c r="D29" s="60"/>
      <c r="E29" s="60"/>
      <c r="F29" s="48">
        <f>+F31+F32+F33+F34+F35+F36+F37+F38</f>
        <v>20645482199.919983</v>
      </c>
      <c r="G29" s="48">
        <f>+G31+G32+G33+G34+G35+G36+G37+G38</f>
        <v>20687527646.900002</v>
      </c>
      <c r="H29" s="365">
        <f>+(G29-F29)/G29</f>
        <v>2.0324055971144075E-3</v>
      </c>
      <c r="I29" s="381">
        <f>+F29/F27</f>
        <v>0.12176770908892187</v>
      </c>
      <c r="J29" s="332"/>
    </row>
    <row r="30" spans="1:12" s="224" customFormat="1" ht="14.25" customHeight="1" x14ac:dyDescent="0.25">
      <c r="A30" s="66"/>
      <c r="B30" s="58"/>
      <c r="C30" s="58"/>
      <c r="D30" s="60"/>
      <c r="E30" s="60"/>
      <c r="F30" s="62"/>
      <c r="G30" s="62"/>
      <c r="H30" s="368"/>
      <c r="I30" s="191"/>
      <c r="J30" s="331"/>
    </row>
    <row r="31" spans="1:12" s="223" customFormat="1" ht="14.25" customHeight="1" x14ac:dyDescent="0.25">
      <c r="A31" s="339"/>
      <c r="B31" s="57">
        <v>5101</v>
      </c>
      <c r="C31" s="57" t="s">
        <v>34</v>
      </c>
      <c r="D31" s="60"/>
      <c r="E31" s="60">
        <v>1</v>
      </c>
      <c r="F31" s="45">
        <v>8353502001</v>
      </c>
      <c r="G31" s="45">
        <v>7822688239</v>
      </c>
      <c r="H31" s="365">
        <f t="shared" ref="H31:H38" si="0">+(G31-F31)/G31</f>
        <v>-6.7855671321992467E-2</v>
      </c>
      <c r="I31" s="190"/>
      <c r="J31" s="333"/>
    </row>
    <row r="32" spans="1:12" s="223" customFormat="1" ht="14.25" customHeight="1" x14ac:dyDescent="0.25">
      <c r="A32" s="65"/>
      <c r="B32" s="57">
        <v>5102</v>
      </c>
      <c r="C32" s="57" t="s">
        <v>63</v>
      </c>
      <c r="D32" s="60"/>
      <c r="E32" s="60"/>
      <c r="F32" s="45">
        <v>8469746</v>
      </c>
      <c r="G32" s="45">
        <v>10391647</v>
      </c>
      <c r="H32" s="365">
        <f t="shared" si="0"/>
        <v>0.18494671730092449</v>
      </c>
      <c r="I32" s="190"/>
      <c r="J32" s="333"/>
      <c r="L32" s="301"/>
    </row>
    <row r="33" spans="1:13" s="223" customFormat="1" ht="14.25" customHeight="1" x14ac:dyDescent="0.25">
      <c r="A33" s="65"/>
      <c r="B33" s="57">
        <v>5103</v>
      </c>
      <c r="C33" s="57" t="s">
        <v>35</v>
      </c>
      <c r="D33" s="60"/>
      <c r="E33" s="60" t="e">
        <f>SUM(#REF!)</f>
        <v>#REF!</v>
      </c>
      <c r="F33" s="45">
        <v>2090133270</v>
      </c>
      <c r="G33" s="45">
        <v>2095867274</v>
      </c>
      <c r="H33" s="365">
        <f t="shared" si="0"/>
        <v>2.7358621755930903E-3</v>
      </c>
      <c r="I33" s="191"/>
      <c r="J33" s="331"/>
      <c r="K33" s="301"/>
      <c r="L33" s="302"/>
    </row>
    <row r="34" spans="1:13" s="223" customFormat="1" ht="14.25" customHeight="1" x14ac:dyDescent="0.25">
      <c r="A34" s="65"/>
      <c r="B34" s="57">
        <v>5104</v>
      </c>
      <c r="C34" s="57" t="s">
        <v>36</v>
      </c>
      <c r="D34" s="60"/>
      <c r="E34" s="60"/>
      <c r="F34" s="45">
        <v>497298600</v>
      </c>
      <c r="G34" s="45">
        <v>465224500</v>
      </c>
      <c r="H34" s="365">
        <f t="shared" si="0"/>
        <v>-6.8943273623809587E-2</v>
      </c>
      <c r="I34" s="191"/>
      <c r="J34" s="331"/>
      <c r="K34" s="303"/>
      <c r="M34" s="304"/>
    </row>
    <row r="35" spans="1:13" s="223" customFormat="1" ht="14.25" customHeight="1" x14ac:dyDescent="0.25">
      <c r="A35" s="65"/>
      <c r="B35" s="57">
        <v>5107</v>
      </c>
      <c r="C35" s="57" t="s">
        <v>64</v>
      </c>
      <c r="D35" s="60"/>
      <c r="E35" s="60"/>
      <c r="F35" s="45">
        <v>3893485499</v>
      </c>
      <c r="G35" s="45">
        <v>3701438422.9000001</v>
      </c>
      <c r="H35" s="365">
        <f t="shared" si="0"/>
        <v>-5.1884444412703484E-2</v>
      </c>
      <c r="I35" s="191"/>
      <c r="J35" s="331"/>
      <c r="K35" s="303"/>
    </row>
    <row r="36" spans="1:13" s="223" customFormat="1" ht="14.25" customHeight="1" x14ac:dyDescent="0.25">
      <c r="A36" s="65"/>
      <c r="B36" s="57">
        <v>5108</v>
      </c>
      <c r="C36" s="57" t="s">
        <v>84</v>
      </c>
      <c r="D36" s="60"/>
      <c r="E36" s="60"/>
      <c r="F36" s="45">
        <v>200000000</v>
      </c>
      <c r="G36" s="45">
        <v>490361200</v>
      </c>
      <c r="H36" s="365">
        <f t="shared" si="0"/>
        <v>0.59213738770522628</v>
      </c>
      <c r="I36" s="191"/>
      <c r="J36" s="331"/>
      <c r="K36" s="303"/>
    </row>
    <row r="37" spans="1:13" s="225" customFormat="1" ht="14.25" customHeight="1" x14ac:dyDescent="0.25">
      <c r="A37" s="65"/>
      <c r="B37" s="57">
        <v>5111</v>
      </c>
      <c r="C37" s="57" t="s">
        <v>37</v>
      </c>
      <c r="D37" s="60"/>
      <c r="E37" s="60" t="e">
        <f>SUM(#REF!)</f>
        <v>#REF!</v>
      </c>
      <c r="F37" s="45">
        <v>5602298084</v>
      </c>
      <c r="G37" s="45">
        <v>6101281364</v>
      </c>
      <c r="H37" s="365">
        <f t="shared" si="0"/>
        <v>8.1783358319483662E-2</v>
      </c>
      <c r="I37" s="191"/>
      <c r="J37" s="331"/>
      <c r="K37" s="305"/>
    </row>
    <row r="38" spans="1:13" s="225" customFormat="1" ht="14.25" customHeight="1" x14ac:dyDescent="0.25">
      <c r="A38" s="65"/>
      <c r="B38" s="57">
        <v>5120</v>
      </c>
      <c r="C38" s="57" t="s">
        <v>38</v>
      </c>
      <c r="D38" s="60"/>
      <c r="E38" s="60"/>
      <c r="F38" s="45">
        <v>294999.91998291016</v>
      </c>
      <c r="G38" s="45">
        <v>275000</v>
      </c>
      <c r="H38" s="365">
        <f t="shared" si="0"/>
        <v>-7.2726981756036937E-2</v>
      </c>
      <c r="I38" s="191"/>
      <c r="J38" s="331"/>
      <c r="K38" s="305"/>
    </row>
    <row r="39" spans="1:13" s="224" customFormat="1" ht="14.25" customHeight="1" x14ac:dyDescent="0.25">
      <c r="A39" s="66"/>
      <c r="B39" s="57"/>
      <c r="C39" s="57"/>
      <c r="D39" s="60"/>
      <c r="E39" s="60">
        <f>SUM(F51:F51)</f>
        <v>88930594084.800003</v>
      </c>
      <c r="F39" s="62"/>
      <c r="G39" s="62"/>
      <c r="H39" s="368"/>
      <c r="I39" s="191"/>
      <c r="J39" s="331"/>
      <c r="K39" s="300"/>
    </row>
    <row r="40" spans="1:13" s="224" customFormat="1" ht="14.25" customHeight="1" x14ac:dyDescent="0.25">
      <c r="A40" s="66" t="s">
        <v>151</v>
      </c>
      <c r="B40" s="58">
        <v>53</v>
      </c>
      <c r="C40" s="58" t="s">
        <v>65</v>
      </c>
      <c r="D40" s="60"/>
      <c r="E40" s="60"/>
      <c r="F40" s="48">
        <f>SUM(F41:F47)</f>
        <v>6480450357.6299992</v>
      </c>
      <c r="G40" s="48"/>
      <c r="H40" s="365"/>
      <c r="I40" s="379">
        <f>+F40/F27</f>
        <v>3.8221901831682469E-2</v>
      </c>
      <c r="J40" s="60"/>
      <c r="K40" s="299"/>
    </row>
    <row r="41" spans="1:13" s="223" customFormat="1" ht="14.25" customHeight="1" x14ac:dyDescent="0.25">
      <c r="A41" s="65"/>
      <c r="B41" s="57">
        <v>5347</v>
      </c>
      <c r="C41" s="57" t="s">
        <v>66</v>
      </c>
      <c r="D41" s="60"/>
      <c r="E41" s="60"/>
      <c r="F41" s="45">
        <v>3994434118.9000001</v>
      </c>
      <c r="G41" s="45">
        <v>8517211242.1899996</v>
      </c>
      <c r="H41" s="365">
        <f>+(G41-F41)/G41</f>
        <v>0.53101619704891501</v>
      </c>
      <c r="I41" s="189"/>
      <c r="J41" s="60"/>
      <c r="K41" s="302"/>
      <c r="L41" s="301"/>
    </row>
    <row r="42" spans="1:13" s="223" customFormat="1" ht="14.25" customHeight="1" x14ac:dyDescent="0.25">
      <c r="A42" s="65"/>
      <c r="B42" s="57">
        <v>5351</v>
      </c>
      <c r="C42" s="57" t="s">
        <v>96</v>
      </c>
      <c r="D42" s="60"/>
      <c r="E42" s="60"/>
      <c r="F42" s="45">
        <v>0</v>
      </c>
      <c r="G42" s="45">
        <v>448948498.25</v>
      </c>
      <c r="H42" s="365">
        <f>+(G42-F42)/G42</f>
        <v>1</v>
      </c>
      <c r="I42" s="189"/>
      <c r="J42" s="60"/>
      <c r="L42" s="301"/>
    </row>
    <row r="43" spans="1:13" s="223" customFormat="1" ht="14.25" customHeight="1" x14ac:dyDescent="0.25">
      <c r="A43" s="65"/>
      <c r="B43" s="57">
        <v>5357</v>
      </c>
      <c r="C43" s="57" t="s">
        <v>95</v>
      </c>
      <c r="D43" s="60"/>
      <c r="E43" s="60"/>
      <c r="F43" s="45">
        <v>15396472</v>
      </c>
      <c r="G43" s="45">
        <v>140128891.56</v>
      </c>
      <c r="H43" s="365">
        <f>+(G43-F43)/G43</f>
        <v>0.89012635561020204</v>
      </c>
      <c r="I43" s="189"/>
      <c r="J43" s="60"/>
      <c r="L43" s="301"/>
    </row>
    <row r="44" spans="1:13" s="223" customFormat="1" ht="14.25" customHeight="1" x14ac:dyDescent="0.25">
      <c r="A44" s="65"/>
      <c r="B44" s="57">
        <v>5360</v>
      </c>
      <c r="C44" s="57" t="s">
        <v>67</v>
      </c>
      <c r="D44" s="60"/>
      <c r="E44" s="60"/>
      <c r="F44" s="45">
        <v>559887835</v>
      </c>
      <c r="G44" s="63">
        <v>911965269.47000003</v>
      </c>
      <c r="H44" s="365">
        <f>+(G44-F44)/G44</f>
        <v>0.38606452049935436</v>
      </c>
      <c r="I44" s="189"/>
      <c r="J44" s="60"/>
      <c r="L44" s="306"/>
    </row>
    <row r="45" spans="1:13" s="223" customFormat="1" ht="14.25" customHeight="1" x14ac:dyDescent="0.25">
      <c r="A45" s="65"/>
      <c r="B45" s="57">
        <v>5366</v>
      </c>
      <c r="C45" s="57" t="s">
        <v>68</v>
      </c>
      <c r="D45" s="60"/>
      <c r="E45" s="60" t="e">
        <f>SUM(#REF!)</f>
        <v>#REF!</v>
      </c>
      <c r="F45" s="45">
        <v>479509561.73000002</v>
      </c>
      <c r="G45" s="385">
        <v>876330101</v>
      </c>
      <c r="H45" s="365">
        <f>+(G45-F45)/G45</f>
        <v>0.4528208477800536</v>
      </c>
      <c r="I45" s="191"/>
      <c r="J45" s="331"/>
    </row>
    <row r="46" spans="1:13" s="223" customFormat="1" ht="14.25" hidden="1" customHeight="1" x14ac:dyDescent="0.25">
      <c r="A46" s="65"/>
      <c r="B46" s="57"/>
      <c r="C46" s="57"/>
      <c r="D46" s="60"/>
      <c r="E46" s="60"/>
      <c r="F46" s="53"/>
      <c r="G46" s="53"/>
      <c r="H46" s="370"/>
      <c r="I46" s="191"/>
      <c r="J46" s="331"/>
    </row>
    <row r="47" spans="1:13" s="223" customFormat="1" ht="14.25" customHeight="1" thickBot="1" x14ac:dyDescent="0.3">
      <c r="A47" s="74"/>
      <c r="B47" s="75">
        <v>5368</v>
      </c>
      <c r="C47" s="75" t="s">
        <v>79</v>
      </c>
      <c r="D47" s="76"/>
      <c r="E47" s="76"/>
      <c r="F47" s="262">
        <v>1431222370</v>
      </c>
      <c r="G47" s="386">
        <v>5585210055</v>
      </c>
      <c r="H47" s="365">
        <f>+(G47-F47)/G47</f>
        <v>0.74374779893573761</v>
      </c>
      <c r="I47" s="206"/>
      <c r="J47" s="331"/>
      <c r="K47" s="304"/>
    </row>
    <row r="48" spans="1:13" s="224" customFormat="1" ht="14.25" customHeight="1" x14ac:dyDescent="0.25">
      <c r="A48" s="66" t="s">
        <v>152</v>
      </c>
      <c r="B48" s="58">
        <v>54</v>
      </c>
      <c r="C48" s="58" t="s">
        <v>140</v>
      </c>
      <c r="D48" s="60"/>
      <c r="E48" s="60"/>
      <c r="F48" s="337">
        <f>+F49</f>
        <v>2770509560</v>
      </c>
      <c r="G48" s="337">
        <v>0</v>
      </c>
      <c r="H48" s="371">
        <v>1</v>
      </c>
      <c r="I48" s="381">
        <f>+F48/F27</f>
        <v>1.634055329216115E-2</v>
      </c>
      <c r="J48" s="332"/>
      <c r="K48" s="299"/>
    </row>
    <row r="49" spans="1:13" s="223" customFormat="1" ht="14.25" customHeight="1" x14ac:dyDescent="0.25">
      <c r="A49" s="59"/>
      <c r="B49" s="57">
        <v>5423</v>
      </c>
      <c r="C49" s="319" t="s">
        <v>140</v>
      </c>
      <c r="D49" s="60"/>
      <c r="E49" s="60"/>
      <c r="F49" s="45">
        <v>2770509560</v>
      </c>
      <c r="G49" s="45">
        <v>0</v>
      </c>
      <c r="H49" s="369">
        <v>1</v>
      </c>
      <c r="I49" s="331"/>
      <c r="J49" s="331"/>
      <c r="K49" s="304"/>
    </row>
    <row r="50" spans="1:13" s="223" customFormat="1" ht="14.25" customHeight="1" x14ac:dyDescent="0.25">
      <c r="A50" s="65"/>
      <c r="B50" s="57"/>
      <c r="C50" s="57"/>
      <c r="D50" s="60"/>
      <c r="E50" s="60"/>
      <c r="F50" s="62"/>
      <c r="G50" s="62"/>
      <c r="H50" s="368"/>
      <c r="I50" s="191"/>
      <c r="J50" s="331"/>
      <c r="K50" s="302"/>
    </row>
    <row r="51" spans="1:13" s="308" customFormat="1" ht="14.25" customHeight="1" x14ac:dyDescent="0.25">
      <c r="A51" s="66" t="s">
        <v>153</v>
      </c>
      <c r="B51" s="58">
        <v>55</v>
      </c>
      <c r="C51" s="58" t="s">
        <v>39</v>
      </c>
      <c r="D51" s="67"/>
      <c r="E51" s="60"/>
      <c r="F51" s="363">
        <f>SUM(F53:F53)</f>
        <v>88930594084.800003</v>
      </c>
      <c r="G51" s="363">
        <f>SUM(G53:G53)</f>
        <v>130128236081</v>
      </c>
      <c r="H51" s="365">
        <f>+(G51-F51)/G51</f>
        <v>0.3165926415121465</v>
      </c>
      <c r="I51" s="379">
        <f>+F51/F27</f>
        <v>0.52451546564821294</v>
      </c>
      <c r="J51" s="60"/>
      <c r="K51" s="307"/>
    </row>
    <row r="52" spans="1:13" s="308" customFormat="1" ht="14.25" customHeight="1" x14ac:dyDescent="0.25">
      <c r="A52" s="66"/>
      <c r="B52" s="58"/>
      <c r="C52" s="58"/>
      <c r="D52" s="67"/>
      <c r="E52" s="60"/>
      <c r="F52" s="64"/>
      <c r="G52" s="64"/>
      <c r="H52" s="365"/>
      <c r="I52" s="190"/>
      <c r="J52" s="333"/>
      <c r="K52" s="309"/>
    </row>
    <row r="53" spans="1:13" s="225" customFormat="1" ht="14.25" customHeight="1" x14ac:dyDescent="0.25">
      <c r="A53" s="65"/>
      <c r="B53" s="57">
        <v>5504</v>
      </c>
      <c r="C53" s="57" t="s">
        <v>40</v>
      </c>
      <c r="D53" s="67"/>
      <c r="E53" s="60"/>
      <c r="F53" s="45">
        <v>88930594084.800003</v>
      </c>
      <c r="G53" s="387">
        <v>130128236081</v>
      </c>
      <c r="H53" s="365">
        <f>+(G53-F53)/G53</f>
        <v>0.3165926415121465</v>
      </c>
      <c r="I53" s="190"/>
      <c r="J53" s="333"/>
      <c r="K53" s="310"/>
    </row>
    <row r="54" spans="1:13" s="225" customFormat="1" ht="14.25" customHeight="1" x14ac:dyDescent="0.25">
      <c r="A54" s="65"/>
      <c r="B54" s="57"/>
      <c r="C54" s="57"/>
      <c r="D54" s="67"/>
      <c r="E54" s="60"/>
      <c r="F54" s="63"/>
      <c r="G54" s="63"/>
      <c r="H54" s="369"/>
      <c r="I54" s="190"/>
      <c r="J54" s="333"/>
    </row>
    <row r="55" spans="1:13" s="223" customFormat="1" ht="14.25" customHeight="1" x14ac:dyDescent="0.25">
      <c r="A55" s="66" t="s">
        <v>154</v>
      </c>
      <c r="B55" s="58">
        <v>57</v>
      </c>
      <c r="C55" s="58" t="s">
        <v>62</v>
      </c>
      <c r="D55" s="60"/>
      <c r="E55" s="60"/>
      <c r="F55" s="388">
        <f>+F58</f>
        <v>46776935135.940002</v>
      </c>
      <c r="G55" s="388">
        <f>+G58</f>
        <v>9358642513</v>
      </c>
      <c r="H55" s="365">
        <f>+(G55-F55)/G55</f>
        <v>-3.9982607061828266</v>
      </c>
      <c r="I55" s="379">
        <f>+F55/F27</f>
        <v>0.27589184764725844</v>
      </c>
      <c r="J55" s="60"/>
      <c r="K55" s="304"/>
    </row>
    <row r="56" spans="1:13" s="224" customFormat="1" ht="6" customHeight="1" x14ac:dyDescent="0.25">
      <c r="A56" s="66"/>
      <c r="B56" s="58"/>
      <c r="C56" s="58"/>
      <c r="D56" s="60"/>
      <c r="E56" s="60">
        <f>SUM(F56:F56)</f>
        <v>0</v>
      </c>
      <c r="F56" s="62"/>
      <c r="G56" s="62"/>
      <c r="H56" s="368"/>
      <c r="I56" s="189"/>
      <c r="J56" s="60"/>
      <c r="L56" s="311"/>
    </row>
    <row r="57" spans="1:13" s="223" customFormat="1" ht="14.25" hidden="1" customHeight="1" x14ac:dyDescent="0.25">
      <c r="A57" s="65"/>
      <c r="B57" s="57"/>
      <c r="C57" s="68"/>
      <c r="D57" s="60"/>
      <c r="E57" s="60">
        <f>SUM(F57:F57)</f>
        <v>0</v>
      </c>
      <c r="F57" s="63"/>
      <c r="G57" s="63"/>
      <c r="H57" s="369"/>
      <c r="I57" s="191"/>
      <c r="J57" s="331"/>
    </row>
    <row r="58" spans="1:13" s="223" customFormat="1" ht="14.25" customHeight="1" x14ac:dyDescent="0.25">
      <c r="A58" s="65"/>
      <c r="B58" s="57">
        <v>5720</v>
      </c>
      <c r="C58" s="57" t="s">
        <v>69</v>
      </c>
      <c r="D58" s="60"/>
      <c r="E58" s="60">
        <f>SUM(F58:F58)</f>
        <v>46776935135.940002</v>
      </c>
      <c r="F58" s="232">
        <v>46776935135.940002</v>
      </c>
      <c r="G58" s="387">
        <v>9358642513</v>
      </c>
      <c r="H58" s="365">
        <f>+(G58-F58)/G58</f>
        <v>-3.9982607061828266</v>
      </c>
      <c r="I58" s="191"/>
      <c r="J58" s="331"/>
    </row>
    <row r="59" spans="1:13" s="223" customFormat="1" ht="14.25" customHeight="1" x14ac:dyDescent="0.25">
      <c r="A59" s="65"/>
      <c r="B59" s="57"/>
      <c r="C59" s="68"/>
      <c r="D59" s="60"/>
      <c r="E59" s="60">
        <f>SUM(F59:F59)</f>
        <v>0</v>
      </c>
      <c r="F59" s="63"/>
      <c r="G59" s="63"/>
      <c r="H59" s="369"/>
      <c r="I59" s="191"/>
      <c r="J59" s="331"/>
    </row>
    <row r="60" spans="1:13" s="312" customFormat="1" ht="14.25" customHeight="1" x14ac:dyDescent="0.25">
      <c r="A60" s="65"/>
      <c r="B60" s="57"/>
      <c r="C60" s="59"/>
      <c r="D60" s="59"/>
      <c r="E60" s="59"/>
      <c r="F60" s="53"/>
      <c r="G60" s="53"/>
      <c r="H60" s="370"/>
      <c r="I60" s="192"/>
      <c r="J60" s="334"/>
      <c r="M60" s="300"/>
    </row>
    <row r="61" spans="1:13" s="308" customFormat="1" ht="14.25" customHeight="1" x14ac:dyDescent="0.25">
      <c r="A61" s="66" t="s">
        <v>155</v>
      </c>
      <c r="B61" s="58">
        <v>58</v>
      </c>
      <c r="C61" s="58" t="s">
        <v>41</v>
      </c>
      <c r="D61" s="67"/>
      <c r="E61" s="67"/>
      <c r="F61" s="388">
        <f>+F63+F64+F65+F66</f>
        <v>3944116199.79</v>
      </c>
      <c r="G61" s="388">
        <f>+G63+G64+G65</f>
        <v>2723935231.3600001</v>
      </c>
      <c r="H61" s="365">
        <f>+(G61-F61)/G61</f>
        <v>-0.44794786395151936</v>
      </c>
      <c r="I61" s="379">
        <f>+F61/F27</f>
        <v>2.3262522491763072E-2</v>
      </c>
      <c r="J61" s="335"/>
    </row>
    <row r="62" spans="1:13" s="312" customFormat="1" ht="10.5" customHeight="1" x14ac:dyDescent="0.25">
      <c r="A62" s="65"/>
      <c r="B62" s="58"/>
      <c r="C62" s="58"/>
      <c r="D62" s="59"/>
      <c r="E62" s="59"/>
      <c r="F62" s="64"/>
      <c r="G62" s="64"/>
      <c r="H62" s="365"/>
      <c r="I62" s="192"/>
      <c r="J62" s="334"/>
      <c r="M62" s="313"/>
    </row>
    <row r="63" spans="1:13" s="312" customFormat="1" ht="14.25" customHeight="1" x14ac:dyDescent="0.25">
      <c r="A63" s="65"/>
      <c r="B63" s="57">
        <v>5802</v>
      </c>
      <c r="C63" s="57" t="s">
        <v>42</v>
      </c>
      <c r="D63" s="59"/>
      <c r="E63" s="59"/>
      <c r="F63" s="233">
        <v>0</v>
      </c>
      <c r="G63" s="63">
        <v>0</v>
      </c>
      <c r="H63" s="365">
        <v>0</v>
      </c>
      <c r="I63" s="193"/>
      <c r="J63" s="59"/>
    </row>
    <row r="64" spans="1:13" s="312" customFormat="1" ht="14.25" customHeight="1" x14ac:dyDescent="0.25">
      <c r="A64" s="65"/>
      <c r="B64" s="57">
        <v>5804</v>
      </c>
      <c r="C64" s="68" t="s">
        <v>70</v>
      </c>
      <c r="D64" s="59"/>
      <c r="E64" s="59"/>
      <c r="F64" s="232">
        <v>3564207020</v>
      </c>
      <c r="G64" s="222">
        <v>2723935231.3600001</v>
      </c>
      <c r="H64" s="365">
        <f>+(G64-F64)/G64</f>
        <v>-0.30847715428992445</v>
      </c>
      <c r="I64" s="193"/>
      <c r="J64" s="59"/>
      <c r="K64" s="314"/>
    </row>
    <row r="65" spans="1:11" s="312" customFormat="1" ht="14.25" customHeight="1" x14ac:dyDescent="0.25">
      <c r="A65" s="65"/>
      <c r="B65" s="57">
        <v>5890</v>
      </c>
      <c r="C65" s="57" t="s">
        <v>81</v>
      </c>
      <c r="D65" s="59"/>
      <c r="E65" s="59"/>
      <c r="F65" s="53">
        <v>134151263</v>
      </c>
      <c r="G65" s="53">
        <v>0</v>
      </c>
      <c r="H65" s="365">
        <v>1</v>
      </c>
      <c r="I65" s="193"/>
      <c r="J65" s="59"/>
      <c r="K65" s="315"/>
    </row>
    <row r="66" spans="1:11" s="312" customFormat="1" ht="12" customHeight="1" x14ac:dyDescent="0.25">
      <c r="A66" s="65"/>
      <c r="B66" s="57">
        <v>5893</v>
      </c>
      <c r="C66" s="319" t="s">
        <v>126</v>
      </c>
      <c r="D66" s="59"/>
      <c r="E66" s="59"/>
      <c r="F66" s="53">
        <v>245757916.78999999</v>
      </c>
      <c r="G66" s="53">
        <v>0</v>
      </c>
      <c r="H66" s="365">
        <v>1</v>
      </c>
      <c r="I66" s="193"/>
      <c r="J66" s="59"/>
    </row>
    <row r="67" spans="1:11" s="312" customFormat="1" ht="14.25" hidden="1" customHeight="1" x14ac:dyDescent="0.25">
      <c r="A67" s="65"/>
      <c r="B67" s="58">
        <v>59</v>
      </c>
      <c r="C67" s="69" t="s">
        <v>87</v>
      </c>
      <c r="D67" s="59"/>
      <c r="E67" s="59"/>
      <c r="F67" s="53">
        <f>+F68</f>
        <v>0</v>
      </c>
      <c r="G67" s="53"/>
      <c r="H67" s="370"/>
      <c r="I67" s="193"/>
      <c r="J67" s="59"/>
    </row>
    <row r="68" spans="1:11" s="312" customFormat="1" ht="14.25" hidden="1" customHeight="1" x14ac:dyDescent="0.25">
      <c r="A68" s="65"/>
      <c r="B68" s="57">
        <v>5905</v>
      </c>
      <c r="C68" s="69" t="s">
        <v>87</v>
      </c>
      <c r="D68" s="59"/>
      <c r="E68" s="59"/>
      <c r="F68" s="53">
        <v>0</v>
      </c>
      <c r="G68" s="53"/>
      <c r="H68" s="370"/>
      <c r="I68" s="193"/>
      <c r="J68" s="59"/>
    </row>
    <row r="69" spans="1:11" s="312" customFormat="1" ht="14.25" hidden="1" customHeight="1" x14ac:dyDescent="0.25">
      <c r="A69" s="65"/>
      <c r="B69" s="57"/>
      <c r="C69" s="57"/>
      <c r="D69" s="59"/>
      <c r="E69" s="59"/>
      <c r="F69" s="53"/>
      <c r="G69" s="53"/>
      <c r="H69" s="370"/>
      <c r="I69" s="193"/>
      <c r="J69" s="59"/>
    </row>
    <row r="70" spans="1:11" s="312" customFormat="1" ht="14.25" hidden="1" customHeight="1" x14ac:dyDescent="0.25">
      <c r="A70" s="65"/>
      <c r="B70" s="57"/>
      <c r="C70" s="57"/>
      <c r="D70" s="59"/>
      <c r="E70" s="59"/>
      <c r="F70" s="63"/>
      <c r="G70" s="63"/>
      <c r="H70" s="369"/>
      <c r="I70" s="193"/>
      <c r="J70" s="59"/>
    </row>
    <row r="71" spans="1:11" s="312" customFormat="1" ht="9.75" customHeight="1" x14ac:dyDescent="0.25">
      <c r="A71" s="65"/>
      <c r="B71" s="57"/>
      <c r="C71" s="59"/>
      <c r="D71" s="59"/>
      <c r="E71" s="59"/>
      <c r="F71" s="53"/>
      <c r="G71" s="53"/>
      <c r="H71" s="370"/>
      <c r="I71" s="193"/>
      <c r="J71" s="59"/>
    </row>
    <row r="72" spans="1:11" s="312" customFormat="1" ht="15" customHeight="1" thickBot="1" x14ac:dyDescent="0.3">
      <c r="A72" s="65"/>
      <c r="B72" s="58"/>
      <c r="C72" s="58" t="s">
        <v>43</v>
      </c>
      <c r="D72" s="59"/>
      <c r="E72" s="59"/>
      <c r="F72" s="70">
        <f>+F6-F29-F40-F51-F55-F61-F48</f>
        <v>-19710328191.299965</v>
      </c>
      <c r="G72" s="329"/>
      <c r="H72" s="365"/>
      <c r="I72" s="193"/>
      <c r="J72" s="59"/>
      <c r="K72" s="313"/>
    </row>
    <row r="73" spans="1:11" s="312" customFormat="1" ht="15" customHeight="1" thickTop="1" x14ac:dyDescent="0.25">
      <c r="A73" s="65"/>
      <c r="B73" s="58"/>
      <c r="C73" s="58"/>
      <c r="D73" s="59"/>
      <c r="E73" s="59"/>
      <c r="F73" s="329"/>
      <c r="G73" s="329"/>
      <c r="H73" s="365"/>
      <c r="I73" s="193"/>
      <c r="J73" s="59"/>
      <c r="K73" s="313"/>
    </row>
    <row r="74" spans="1:11" s="312" customFormat="1" ht="15" customHeight="1" thickBot="1" x14ac:dyDescent="0.3">
      <c r="A74" s="65"/>
      <c r="B74" s="389">
        <v>59</v>
      </c>
      <c r="C74" s="389" t="s">
        <v>87</v>
      </c>
      <c r="D74" s="59"/>
      <c r="E74" s="59"/>
      <c r="F74" s="70">
        <f>+F75</f>
        <v>19710328191</v>
      </c>
      <c r="G74" s="388">
        <v>34436884942</v>
      </c>
      <c r="H74" s="365">
        <f>+(G74-F74)/G74</f>
        <v>0.42763904969346284</v>
      </c>
      <c r="I74" s="193"/>
      <c r="J74" s="59"/>
      <c r="K74" s="313"/>
    </row>
    <row r="75" spans="1:11" s="312" customFormat="1" ht="15" customHeight="1" thickTop="1" thickBot="1" x14ac:dyDescent="0.3">
      <c r="A75" s="65"/>
      <c r="B75" s="390">
        <v>5905</v>
      </c>
      <c r="C75" s="390" t="s">
        <v>87</v>
      </c>
      <c r="D75" s="59"/>
      <c r="E75" s="59"/>
      <c r="F75" s="70">
        <v>19710328191</v>
      </c>
      <c r="G75" s="388">
        <v>34436884942</v>
      </c>
      <c r="H75" s="365">
        <f>+(G75-F75)/G75</f>
        <v>0.42763904969346284</v>
      </c>
      <c r="I75" s="193"/>
      <c r="J75" s="59"/>
      <c r="K75" s="313"/>
    </row>
    <row r="76" spans="1:11" s="312" customFormat="1" ht="15" customHeight="1" x14ac:dyDescent="0.25">
      <c r="A76" s="65"/>
      <c r="B76" s="58"/>
      <c r="C76" s="58"/>
      <c r="D76" s="59"/>
      <c r="E76" s="59"/>
      <c r="F76" s="329"/>
      <c r="G76" s="329"/>
      <c r="H76" s="365"/>
      <c r="I76" s="193"/>
      <c r="J76" s="59"/>
      <c r="K76" s="313"/>
    </row>
    <row r="77" spans="1:11" s="312" customFormat="1" ht="9" customHeight="1" thickBot="1" x14ac:dyDescent="0.3">
      <c r="A77" s="65"/>
      <c r="B77" s="59"/>
      <c r="C77" s="58"/>
      <c r="D77" s="59"/>
      <c r="E77" s="59"/>
      <c r="F77" s="9"/>
      <c r="G77" s="9"/>
      <c r="H77" s="368"/>
      <c r="I77" s="193"/>
      <c r="J77" s="59"/>
      <c r="K77" s="315"/>
    </row>
    <row r="78" spans="1:11" s="312" customFormat="1" ht="14.25" customHeight="1" x14ac:dyDescent="0.25">
      <c r="A78" s="188"/>
      <c r="B78" s="214"/>
      <c r="C78" s="214"/>
      <c r="D78" s="215"/>
      <c r="E78" s="215"/>
      <c r="F78" s="216"/>
      <c r="G78" s="216"/>
      <c r="H78" s="372"/>
      <c r="I78" s="217"/>
      <c r="J78" s="59"/>
    </row>
    <row r="79" spans="1:11" s="316" customFormat="1" ht="14.25" customHeight="1" x14ac:dyDescent="0.25">
      <c r="A79" s="207"/>
      <c r="B79" s="58"/>
      <c r="C79" s="58"/>
      <c r="D79" s="208"/>
      <c r="E79" s="208"/>
      <c r="F79" s="209"/>
      <c r="G79" s="209"/>
      <c r="H79" s="373"/>
      <c r="I79" s="210"/>
      <c r="J79" s="208"/>
    </row>
    <row r="80" spans="1:11" s="281" customFormat="1" ht="30" customHeight="1" x14ac:dyDescent="0.2">
      <c r="A80" s="325"/>
      <c r="B80" s="71"/>
      <c r="C80" s="72"/>
      <c r="D80" s="72"/>
      <c r="E80" s="73"/>
      <c r="F80" s="73"/>
      <c r="G80" s="73"/>
      <c r="H80" s="374"/>
      <c r="I80" s="218"/>
      <c r="J80" s="73"/>
    </row>
    <row r="81" spans="1:13" s="317" customFormat="1" ht="12.75" customHeight="1" x14ac:dyDescent="1.1000000000000001">
      <c r="A81" s="420"/>
      <c r="B81" s="421"/>
      <c r="C81" s="421"/>
      <c r="D81" s="421"/>
      <c r="E81" s="421"/>
      <c r="F81" s="421"/>
      <c r="G81" s="421"/>
      <c r="H81" s="421"/>
      <c r="I81" s="422"/>
      <c r="J81" s="321"/>
    </row>
    <row r="82" spans="1:13" s="281" customFormat="1" ht="20.100000000000001" customHeight="1" x14ac:dyDescent="0.2">
      <c r="A82" s="423" t="s">
        <v>97</v>
      </c>
      <c r="B82" s="424"/>
      <c r="C82" s="424"/>
      <c r="D82" s="417" t="s">
        <v>92</v>
      </c>
      <c r="E82" s="417"/>
      <c r="F82" s="2"/>
      <c r="G82" s="2" t="s">
        <v>92</v>
      </c>
      <c r="H82" s="375"/>
      <c r="I82" s="2"/>
      <c r="J82" s="322"/>
    </row>
    <row r="83" spans="1:13" s="281" customFormat="1" ht="14.25" customHeight="1" x14ac:dyDescent="0.2">
      <c r="A83" s="425" t="s">
        <v>98</v>
      </c>
      <c r="B83" s="426"/>
      <c r="C83" s="426"/>
      <c r="D83" s="403" t="s">
        <v>83</v>
      </c>
      <c r="E83" s="403"/>
      <c r="F83" s="403" t="s">
        <v>83</v>
      </c>
      <c r="G83" s="403"/>
      <c r="H83" s="403"/>
      <c r="I83" s="403"/>
      <c r="J83" s="323"/>
    </row>
    <row r="84" spans="1:13" s="281" customFormat="1" ht="14.25" customHeight="1" x14ac:dyDescent="0.2">
      <c r="A84" s="425"/>
      <c r="B84" s="426"/>
      <c r="C84" s="426"/>
      <c r="D84" s="403" t="s">
        <v>82</v>
      </c>
      <c r="E84" s="403"/>
      <c r="F84" s="403" t="s">
        <v>82</v>
      </c>
      <c r="G84" s="403"/>
      <c r="H84" s="403"/>
      <c r="I84" s="403"/>
      <c r="J84" s="323"/>
    </row>
    <row r="85" spans="1:13" s="281" customFormat="1" ht="14.25" customHeight="1" thickBot="1" x14ac:dyDescent="0.25">
      <c r="A85" s="219"/>
      <c r="B85" s="220"/>
      <c r="C85" s="221"/>
      <c r="D85" s="418"/>
      <c r="E85" s="418"/>
      <c r="F85" s="418"/>
      <c r="G85" s="418"/>
      <c r="H85" s="418"/>
      <c r="I85" s="419"/>
      <c r="J85" s="323"/>
      <c r="M85" s="318"/>
    </row>
    <row r="86" spans="1:13" s="281" customFormat="1" ht="15" x14ac:dyDescent="0.2">
      <c r="A86" s="226"/>
      <c r="B86" s="212"/>
      <c r="C86" s="212"/>
      <c r="D86" s="213"/>
      <c r="E86" s="211"/>
      <c r="F86" s="211"/>
      <c r="G86" s="211"/>
      <c r="H86" s="376"/>
      <c r="I86" s="227"/>
      <c r="J86" s="211"/>
    </row>
    <row r="87" spans="1:13" ht="13.5" thickBot="1" x14ac:dyDescent="0.25">
      <c r="A87" s="228"/>
      <c r="B87" s="229"/>
      <c r="C87" s="230"/>
      <c r="D87" s="230"/>
      <c r="E87" s="230"/>
      <c r="F87" s="230"/>
      <c r="G87" s="230"/>
      <c r="H87" s="377"/>
      <c r="I87" s="231"/>
      <c r="J87" s="73"/>
    </row>
  </sheetData>
  <mergeCells count="15">
    <mergeCell ref="A1:I1"/>
    <mergeCell ref="A2:I2"/>
    <mergeCell ref="A3:I3"/>
    <mergeCell ref="A4:I4"/>
    <mergeCell ref="A84:C84"/>
    <mergeCell ref="D82:E82"/>
    <mergeCell ref="D83:E83"/>
    <mergeCell ref="D84:E84"/>
    <mergeCell ref="F83:I83"/>
    <mergeCell ref="D85:I85"/>
    <mergeCell ref="A81:C81"/>
    <mergeCell ref="D81:I81"/>
    <mergeCell ref="A82:C82"/>
    <mergeCell ref="A83:C83"/>
    <mergeCell ref="F84:I84"/>
  </mergeCells>
  <printOptions horizontalCentered="1" verticalCentered="1"/>
  <pageMargins left="0.39370078740157483" right="0.39370078740157483" top="0.39370078740157483" bottom="0.39370078740157483" header="0" footer="0"/>
  <pageSetup scale="91" fitToHeight="0" orientation="landscape" r:id="rId1"/>
  <headerFooter alignWithMargins="0"/>
  <rowBreaks count="1" manualBreakCount="1">
    <brk id="4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828B-8FE7-43F7-9340-907899F7EC57}">
  <dimension ref="A1:L58"/>
  <sheetViews>
    <sheetView view="pageBreakPreview" zoomScaleNormal="100" zoomScaleSheetLayoutView="100" workbookViewId="0">
      <selection activeCell="A4" sqref="A4:J4"/>
    </sheetView>
  </sheetViews>
  <sheetFormatPr baseColWidth="10" defaultRowHeight="15" x14ac:dyDescent="0.25"/>
  <cols>
    <col min="2" max="2" width="17.28515625" bestFit="1" customWidth="1"/>
    <col min="3" max="3" width="54.28515625" bestFit="1" customWidth="1"/>
    <col min="5" max="5" width="20" bestFit="1" customWidth="1"/>
    <col min="6" max="6" width="16.5703125" bestFit="1" customWidth="1"/>
    <col min="7" max="7" width="19.28515625" bestFit="1" customWidth="1"/>
    <col min="9" max="9" width="18.140625" bestFit="1" customWidth="1"/>
    <col min="10" max="10" width="19" style="185" bestFit="1" customWidth="1"/>
    <col min="11" max="11" width="14.7109375" bestFit="1" customWidth="1"/>
    <col min="12" max="12" width="17.7109375" bestFit="1" customWidth="1"/>
  </cols>
  <sheetData>
    <row r="1" spans="1:12" x14ac:dyDescent="0.25">
      <c r="A1" s="445"/>
      <c r="B1" s="446"/>
      <c r="C1" s="446"/>
      <c r="D1" s="446"/>
      <c r="E1" s="446"/>
      <c r="F1" s="446"/>
      <c r="G1" s="446"/>
      <c r="H1" s="446"/>
      <c r="I1" s="446"/>
      <c r="J1" s="447"/>
    </row>
    <row r="2" spans="1:12" ht="18.75" x14ac:dyDescent="0.25">
      <c r="A2" s="448" t="s">
        <v>102</v>
      </c>
      <c r="B2" s="449"/>
      <c r="C2" s="449"/>
      <c r="D2" s="449"/>
      <c r="E2" s="449"/>
      <c r="F2" s="449"/>
      <c r="G2" s="449"/>
      <c r="H2" s="449"/>
      <c r="I2" s="449"/>
      <c r="J2" s="450"/>
    </row>
    <row r="3" spans="1:12" ht="18.75" x14ac:dyDescent="0.25">
      <c r="A3" s="448" t="s">
        <v>103</v>
      </c>
      <c r="B3" s="449"/>
      <c r="C3" s="449"/>
      <c r="D3" s="449"/>
      <c r="E3" s="449"/>
      <c r="F3" s="449"/>
      <c r="G3" s="449"/>
      <c r="H3" s="449"/>
      <c r="I3" s="449"/>
      <c r="J3" s="450"/>
    </row>
    <row r="4" spans="1:12" ht="18.75" x14ac:dyDescent="0.25">
      <c r="A4" s="448" t="s">
        <v>166</v>
      </c>
      <c r="B4" s="449"/>
      <c r="C4" s="449"/>
      <c r="D4" s="449"/>
      <c r="E4" s="449"/>
      <c r="F4" s="449"/>
      <c r="G4" s="449"/>
      <c r="H4" s="449"/>
      <c r="I4" s="449"/>
      <c r="J4" s="450"/>
    </row>
    <row r="5" spans="1:12" ht="19.5" thickBot="1" x14ac:dyDescent="0.3">
      <c r="A5" s="451"/>
      <c r="B5" s="452"/>
      <c r="C5" s="452"/>
      <c r="D5" s="452"/>
      <c r="E5" s="452"/>
      <c r="F5" s="452"/>
      <c r="G5" s="452"/>
      <c r="H5" s="452"/>
      <c r="I5" s="452"/>
      <c r="J5" s="453"/>
    </row>
    <row r="6" spans="1:12" x14ac:dyDescent="0.25">
      <c r="A6" s="442"/>
      <c r="B6" s="443"/>
      <c r="C6" s="443"/>
      <c r="D6" s="443"/>
      <c r="E6" s="443"/>
      <c r="F6" s="443"/>
      <c r="G6" s="443"/>
      <c r="H6" s="443"/>
      <c r="I6" s="443"/>
      <c r="J6" s="444"/>
    </row>
    <row r="7" spans="1:12" x14ac:dyDescent="0.25">
      <c r="A7" s="78"/>
      <c r="B7" s="83"/>
      <c r="C7" s="171"/>
      <c r="D7" s="79"/>
      <c r="E7" s="90"/>
      <c r="F7" s="90"/>
      <c r="G7" s="87"/>
      <c r="H7" s="83"/>
      <c r="I7" s="83"/>
      <c r="J7" s="85"/>
    </row>
    <row r="8" spans="1:12" x14ac:dyDescent="0.25">
      <c r="A8" s="78"/>
      <c r="B8" s="79"/>
      <c r="C8" s="80" t="s">
        <v>165</v>
      </c>
      <c r="D8" s="81"/>
      <c r="E8" s="82" t="s">
        <v>104</v>
      </c>
      <c r="F8" s="82"/>
      <c r="G8" s="82" t="s">
        <v>105</v>
      </c>
      <c r="H8" s="83"/>
      <c r="I8" s="84">
        <f>+G17</f>
        <v>261745909306.02002</v>
      </c>
      <c r="J8" s="85"/>
    </row>
    <row r="9" spans="1:12" x14ac:dyDescent="0.25">
      <c r="A9" s="78"/>
      <c r="B9" s="79"/>
      <c r="C9" s="86"/>
      <c r="D9" s="79"/>
      <c r="E9" s="87"/>
      <c r="F9" s="87"/>
      <c r="G9" s="87"/>
      <c r="H9" s="79"/>
      <c r="I9" s="392"/>
      <c r="J9" s="85"/>
    </row>
    <row r="10" spans="1:12" x14ac:dyDescent="0.25">
      <c r="A10" s="78"/>
      <c r="B10" s="79"/>
      <c r="C10" s="88" t="s">
        <v>106</v>
      </c>
      <c r="D10" s="89"/>
      <c r="E10" s="90"/>
      <c r="F10" s="90"/>
      <c r="G10" s="90"/>
      <c r="H10" s="91"/>
      <c r="I10" s="92">
        <f>+I12-I8</f>
        <v>-19866476682.480042</v>
      </c>
      <c r="J10" s="85"/>
      <c r="K10" s="93"/>
      <c r="L10" s="122"/>
    </row>
    <row r="11" spans="1:12" x14ac:dyDescent="0.25">
      <c r="A11" s="78"/>
      <c r="B11" s="79"/>
      <c r="C11" s="94"/>
      <c r="D11" s="79"/>
      <c r="E11" s="87"/>
      <c r="F11" s="87"/>
      <c r="G11" s="87"/>
      <c r="H11" s="79"/>
      <c r="I11" s="84"/>
      <c r="J11" s="85"/>
    </row>
    <row r="12" spans="1:12" ht="15.75" thickBot="1" x14ac:dyDescent="0.3">
      <c r="A12" s="78"/>
      <c r="B12" s="83"/>
      <c r="C12" s="95" t="s">
        <v>164</v>
      </c>
      <c r="D12" s="81"/>
      <c r="E12" s="82"/>
      <c r="F12" s="82"/>
      <c r="G12" s="82"/>
      <c r="H12" s="96"/>
      <c r="I12" s="97">
        <f>+E17</f>
        <v>241879432623.53998</v>
      </c>
      <c r="J12" s="391"/>
    </row>
    <row r="13" spans="1:12" ht="15.75" thickTop="1" x14ac:dyDescent="0.25">
      <c r="A13" s="78"/>
      <c r="B13" s="83"/>
      <c r="C13" s="83"/>
      <c r="D13" s="79"/>
      <c r="E13" s="87"/>
      <c r="F13" s="87"/>
      <c r="G13" s="87"/>
      <c r="H13" s="83"/>
      <c r="I13" s="84"/>
      <c r="J13" s="85"/>
    </row>
    <row r="14" spans="1:12" x14ac:dyDescent="0.25">
      <c r="A14" s="78"/>
      <c r="B14" s="83"/>
      <c r="C14" s="98" t="s">
        <v>107</v>
      </c>
      <c r="D14" s="89"/>
      <c r="E14" s="89">
        <v>2020</v>
      </c>
      <c r="F14" s="89"/>
      <c r="G14" s="89" t="s">
        <v>108</v>
      </c>
      <c r="H14" s="98"/>
      <c r="I14" s="89" t="s">
        <v>109</v>
      </c>
      <c r="J14" s="173" t="s">
        <v>110</v>
      </c>
    </row>
    <row r="15" spans="1:12" x14ac:dyDescent="0.25">
      <c r="A15" s="78"/>
      <c r="B15" s="83"/>
      <c r="C15" s="99"/>
      <c r="D15" s="79"/>
      <c r="E15" s="87"/>
      <c r="F15" s="87"/>
      <c r="G15" s="87"/>
      <c r="H15" s="83"/>
      <c r="I15" s="83"/>
      <c r="J15" s="85"/>
    </row>
    <row r="16" spans="1:12" x14ac:dyDescent="0.25">
      <c r="A16" s="78"/>
      <c r="B16" s="98"/>
      <c r="C16" s="100"/>
      <c r="D16" s="101"/>
      <c r="E16" s="102"/>
      <c r="F16" s="102"/>
      <c r="G16" s="102"/>
      <c r="H16" s="100"/>
      <c r="I16" s="83"/>
      <c r="J16" s="173"/>
    </row>
    <row r="17" spans="1:12" ht="17.25" x14ac:dyDescent="0.25">
      <c r="A17" s="78"/>
      <c r="B17" s="137">
        <v>3</v>
      </c>
      <c r="C17" s="400" t="s">
        <v>111</v>
      </c>
      <c r="D17" s="104"/>
      <c r="E17" s="397">
        <f>+E18+E20+E21+E19</f>
        <v>241879432623.53998</v>
      </c>
      <c r="F17" s="398"/>
      <c r="G17" s="399">
        <f>+G18+G19+G20+G21</f>
        <v>261745909306.02002</v>
      </c>
      <c r="H17" s="83"/>
      <c r="I17" s="105">
        <f>+G17-E17</f>
        <v>19866476682.480042</v>
      </c>
      <c r="J17" s="174">
        <f>+I17/E17</f>
        <v>8.213379892204449E-2</v>
      </c>
    </row>
    <row r="18" spans="1:12" x14ac:dyDescent="0.25">
      <c r="A18" s="78"/>
      <c r="B18" s="103">
        <v>3105</v>
      </c>
      <c r="C18" s="103" t="s">
        <v>12</v>
      </c>
      <c r="D18" s="106"/>
      <c r="E18" s="107">
        <v>117763101747.53999</v>
      </c>
      <c r="F18" s="108"/>
      <c r="G18" s="109">
        <v>117763101747.53999</v>
      </c>
      <c r="H18" s="110"/>
      <c r="I18" s="111">
        <f>+E18-G18</f>
        <v>0</v>
      </c>
      <c r="J18" s="174">
        <f>+I18/E18</f>
        <v>0</v>
      </c>
    </row>
    <row r="19" spans="1:12" x14ac:dyDescent="0.25">
      <c r="A19" s="78"/>
      <c r="B19" s="103">
        <v>3109</v>
      </c>
      <c r="C19" s="103" t="s">
        <v>88</v>
      </c>
      <c r="D19" s="106"/>
      <c r="E19" s="107">
        <v>143826659067</v>
      </c>
      <c r="F19" s="108"/>
      <c r="G19" s="109">
        <v>109545922616</v>
      </c>
      <c r="H19" s="110"/>
      <c r="I19" s="111">
        <f>+G19-E19</f>
        <v>-34280736451</v>
      </c>
      <c r="J19" s="174">
        <f>+I19/E19</f>
        <v>-0.23834758224503227</v>
      </c>
    </row>
    <row r="20" spans="1:12" ht="15.75" thickBot="1" x14ac:dyDescent="0.3">
      <c r="A20" s="78"/>
      <c r="B20" s="103">
        <v>3110</v>
      </c>
      <c r="C20" s="103" t="s">
        <v>101</v>
      </c>
      <c r="D20" s="112"/>
      <c r="E20" s="70">
        <v>-19710328191</v>
      </c>
      <c r="F20" s="113"/>
      <c r="G20" s="396">
        <v>34436884942.480026</v>
      </c>
      <c r="H20" s="103"/>
      <c r="I20" s="111">
        <f>+G20-E20</f>
        <v>54147213133.480026</v>
      </c>
      <c r="J20" s="174">
        <f>+I20/E20</f>
        <v>-2.7471492411884024</v>
      </c>
    </row>
    <row r="21" spans="1:12" ht="15.75" thickTop="1" x14ac:dyDescent="0.25">
      <c r="A21" s="78"/>
      <c r="B21" s="103"/>
      <c r="C21" s="103"/>
      <c r="D21" s="114"/>
      <c r="E21" s="394"/>
      <c r="F21" s="115"/>
      <c r="G21" s="109"/>
      <c r="H21" s="103"/>
      <c r="I21" s="111"/>
      <c r="J21" s="174"/>
    </row>
    <row r="22" spans="1:12" x14ac:dyDescent="0.25">
      <c r="A22" s="78"/>
      <c r="B22" s="172"/>
      <c r="C22" s="172"/>
      <c r="D22" s="116"/>
      <c r="E22" s="108"/>
      <c r="F22" s="108"/>
      <c r="G22" s="108"/>
      <c r="H22" s="103"/>
      <c r="I22" s="117"/>
      <c r="J22" s="175"/>
    </row>
    <row r="23" spans="1:12" x14ac:dyDescent="0.25">
      <c r="A23" s="78"/>
      <c r="B23" s="103"/>
      <c r="C23" s="103"/>
      <c r="D23" s="79"/>
      <c r="E23" s="110"/>
      <c r="F23" s="110"/>
      <c r="G23" s="110"/>
      <c r="H23" s="103"/>
      <c r="I23" s="117"/>
      <c r="J23" s="85"/>
    </row>
    <row r="24" spans="1:12" x14ac:dyDescent="0.25">
      <c r="A24" s="78"/>
      <c r="B24" s="103"/>
      <c r="C24" s="118"/>
      <c r="D24" s="79"/>
      <c r="E24" s="87"/>
      <c r="F24" s="87"/>
      <c r="G24" s="87"/>
      <c r="H24" s="83"/>
      <c r="I24" s="83"/>
      <c r="J24" s="85"/>
    </row>
    <row r="25" spans="1:12" x14ac:dyDescent="0.25">
      <c r="A25" s="78"/>
      <c r="B25" s="98" t="s">
        <v>112</v>
      </c>
      <c r="C25" s="172"/>
      <c r="D25" s="101"/>
      <c r="E25" s="102"/>
      <c r="F25" s="102"/>
      <c r="G25" s="102"/>
      <c r="H25" s="100"/>
      <c r="I25" s="119">
        <f>+I10</f>
        <v>-19866476682.480042</v>
      </c>
      <c r="J25" s="173"/>
    </row>
    <row r="26" spans="1:12" x14ac:dyDescent="0.25">
      <c r="A26" s="78"/>
      <c r="B26" s="98"/>
      <c r="C26" s="100"/>
      <c r="D26" s="101"/>
      <c r="E26" s="102"/>
      <c r="F26" s="102"/>
      <c r="G26" s="102"/>
      <c r="H26" s="100"/>
      <c r="I26" s="83"/>
      <c r="J26" s="173"/>
    </row>
    <row r="27" spans="1:12" x14ac:dyDescent="0.25">
      <c r="A27" s="78"/>
      <c r="B27" s="98"/>
      <c r="C27" s="100"/>
      <c r="D27" s="101"/>
      <c r="E27" s="102"/>
      <c r="F27" s="102"/>
      <c r="G27" s="102"/>
      <c r="H27" s="100"/>
      <c r="I27" s="83"/>
      <c r="J27" s="173"/>
    </row>
    <row r="28" spans="1:12" x14ac:dyDescent="0.25">
      <c r="A28" s="78"/>
      <c r="B28" s="91">
        <v>3</v>
      </c>
      <c r="C28" s="100" t="s">
        <v>10</v>
      </c>
      <c r="D28" s="101"/>
      <c r="E28" s="120">
        <f>+E29+E34+E37+E31</f>
        <v>241879432623</v>
      </c>
      <c r="F28" s="102"/>
      <c r="G28" s="120">
        <f>+G29+G34+G37+G31</f>
        <v>261745909305.48004</v>
      </c>
      <c r="H28" s="100"/>
      <c r="I28" s="121">
        <f t="shared" ref="I28:I33" si="0">+E28-G28</f>
        <v>-19866476682.480042</v>
      </c>
      <c r="J28" s="174">
        <f>+I28/E28</f>
        <v>-8.2133798922227857E-2</v>
      </c>
      <c r="L28" s="122"/>
    </row>
    <row r="29" spans="1:12" x14ac:dyDescent="0.25">
      <c r="A29" s="78"/>
      <c r="B29" s="123">
        <v>3105</v>
      </c>
      <c r="C29" s="124" t="s">
        <v>12</v>
      </c>
      <c r="D29" s="125"/>
      <c r="E29" s="126">
        <v>117763101747</v>
      </c>
      <c r="F29" s="127"/>
      <c r="G29" s="126">
        <v>117763101747</v>
      </c>
      <c r="H29" s="124"/>
      <c r="I29" s="128">
        <f t="shared" si="0"/>
        <v>0</v>
      </c>
      <c r="J29" s="174">
        <f>+E29/E28</f>
        <v>0.48686695048829903</v>
      </c>
      <c r="L29" s="122"/>
    </row>
    <row r="30" spans="1:12" x14ac:dyDescent="0.25">
      <c r="A30" s="78"/>
      <c r="B30" s="103">
        <v>310506</v>
      </c>
      <c r="C30" s="100" t="s">
        <v>113</v>
      </c>
      <c r="D30" s="101"/>
      <c r="E30" s="129">
        <v>117763101747</v>
      </c>
      <c r="F30" s="102"/>
      <c r="G30" s="129">
        <v>117763101747</v>
      </c>
      <c r="H30" s="100"/>
      <c r="I30" s="130">
        <f t="shared" si="0"/>
        <v>0</v>
      </c>
      <c r="J30" s="173"/>
      <c r="L30" s="122"/>
    </row>
    <row r="31" spans="1:12" x14ac:dyDescent="0.25">
      <c r="A31" s="78"/>
      <c r="B31" s="103">
        <v>3109</v>
      </c>
      <c r="C31" s="100" t="s">
        <v>88</v>
      </c>
      <c r="D31" s="101"/>
      <c r="E31" s="129">
        <f>+E32+E33</f>
        <v>143826659067</v>
      </c>
      <c r="F31" s="102"/>
      <c r="G31" s="129">
        <v>109545922616</v>
      </c>
      <c r="H31" s="100"/>
      <c r="I31" s="130">
        <f t="shared" si="0"/>
        <v>34280736451</v>
      </c>
      <c r="J31" s="173"/>
      <c r="L31" s="122"/>
    </row>
    <row r="32" spans="1:12" x14ac:dyDescent="0.25">
      <c r="A32" s="78"/>
      <c r="B32" s="103">
        <v>310901</v>
      </c>
      <c r="C32" s="100" t="s">
        <v>121</v>
      </c>
      <c r="D32" s="101"/>
      <c r="E32" s="129">
        <v>164112096178</v>
      </c>
      <c r="F32" s="102"/>
      <c r="G32" s="129">
        <v>128862064968</v>
      </c>
      <c r="H32" s="100"/>
      <c r="I32" s="130">
        <f t="shared" si="0"/>
        <v>35250031210</v>
      </c>
      <c r="J32" s="176">
        <v>1</v>
      </c>
      <c r="L32" s="122"/>
    </row>
    <row r="33" spans="1:12" x14ac:dyDescent="0.25">
      <c r="A33" s="78"/>
      <c r="B33" s="103">
        <v>310902</v>
      </c>
      <c r="C33" s="100" t="s">
        <v>122</v>
      </c>
      <c r="D33" s="101"/>
      <c r="E33" s="393">
        <v>-20285437111</v>
      </c>
      <c r="F33" s="102"/>
      <c r="G33" s="129">
        <v>-19316142352</v>
      </c>
      <c r="H33" s="100"/>
      <c r="I33" s="130">
        <f t="shared" si="0"/>
        <v>-969294759</v>
      </c>
      <c r="J33" s="176">
        <v>1</v>
      </c>
      <c r="L33" s="122"/>
    </row>
    <row r="34" spans="1:12" ht="17.25" x14ac:dyDescent="0.25">
      <c r="A34" s="78"/>
      <c r="B34" s="123">
        <v>3110</v>
      </c>
      <c r="C34" s="124" t="s">
        <v>101</v>
      </c>
      <c r="D34" s="131"/>
      <c r="E34" s="132">
        <f>+E35+E36</f>
        <v>-19710328191</v>
      </c>
      <c r="F34" s="127"/>
      <c r="G34" s="133">
        <f>+G20</f>
        <v>34436884942.480026</v>
      </c>
      <c r="H34" s="124"/>
      <c r="I34" s="134">
        <f>+G34-E34</f>
        <v>54147213133.480026</v>
      </c>
      <c r="J34" s="174">
        <f>+E34/E28</f>
        <v>-8.1488235594305639E-2</v>
      </c>
      <c r="L34" s="122"/>
    </row>
    <row r="35" spans="1:12" x14ac:dyDescent="0.25">
      <c r="A35" s="78"/>
      <c r="B35" s="103">
        <v>311001</v>
      </c>
      <c r="C35" s="83" t="s">
        <v>114</v>
      </c>
      <c r="D35" s="79"/>
      <c r="E35" s="135"/>
      <c r="F35" s="87"/>
      <c r="G35" s="150">
        <v>34436884942</v>
      </c>
      <c r="H35" s="83"/>
      <c r="I35" s="136">
        <f>+G35-E35</f>
        <v>34436884942</v>
      </c>
      <c r="J35" s="176">
        <v>-1</v>
      </c>
      <c r="L35" s="122"/>
    </row>
    <row r="36" spans="1:12" x14ac:dyDescent="0.25">
      <c r="A36" s="78"/>
      <c r="B36" s="103">
        <v>311002</v>
      </c>
      <c r="C36" s="83" t="s">
        <v>115</v>
      </c>
      <c r="D36" s="79"/>
      <c r="E36" s="117">
        <f>+E20</f>
        <v>-19710328191</v>
      </c>
      <c r="F36" s="87"/>
      <c r="G36" s="135"/>
      <c r="H36" s="83"/>
      <c r="I36" s="136">
        <f>+E36</f>
        <v>-19710328191</v>
      </c>
      <c r="J36" s="85"/>
      <c r="L36" s="122"/>
    </row>
    <row r="37" spans="1:12" ht="17.25" x14ac:dyDescent="0.25">
      <c r="A37" s="78"/>
      <c r="B37" s="137"/>
      <c r="C37" s="137"/>
      <c r="D37" s="138"/>
      <c r="E37" s="139"/>
      <c r="F37" s="140"/>
      <c r="G37" s="141"/>
      <c r="H37" s="140"/>
      <c r="I37" s="111"/>
      <c r="J37" s="177"/>
      <c r="L37" s="122"/>
    </row>
    <row r="38" spans="1:12" x14ac:dyDescent="0.25">
      <c r="A38" s="78"/>
      <c r="B38" s="103"/>
      <c r="C38" s="103"/>
      <c r="D38" s="79"/>
      <c r="E38" s="135"/>
      <c r="F38" s="110"/>
      <c r="G38" s="135"/>
      <c r="H38" s="110"/>
      <c r="I38" s="117"/>
      <c r="J38" s="178"/>
      <c r="L38" s="122"/>
    </row>
    <row r="39" spans="1:12" x14ac:dyDescent="0.25">
      <c r="A39" s="78"/>
      <c r="B39" s="103"/>
      <c r="C39" s="103"/>
      <c r="D39" s="79"/>
      <c r="E39" s="135"/>
      <c r="F39" s="110"/>
      <c r="G39" s="135"/>
      <c r="H39" s="110"/>
      <c r="I39" s="117"/>
      <c r="J39" s="178"/>
      <c r="L39" s="122"/>
    </row>
    <row r="40" spans="1:12" x14ac:dyDescent="0.25">
      <c r="A40" s="78"/>
      <c r="B40" s="103"/>
      <c r="C40" s="103"/>
      <c r="D40" s="79"/>
      <c r="E40" s="135"/>
      <c r="F40" s="110"/>
      <c r="G40" s="135"/>
      <c r="H40" s="110"/>
      <c r="I40" s="142"/>
      <c r="J40" s="178"/>
      <c r="L40" s="122"/>
    </row>
    <row r="41" spans="1:12" x14ac:dyDescent="0.25">
      <c r="A41" s="78"/>
      <c r="B41" s="103"/>
      <c r="C41" s="118"/>
      <c r="D41" s="79"/>
      <c r="E41" s="135"/>
      <c r="F41" s="110"/>
      <c r="G41" s="135"/>
      <c r="H41" s="110"/>
      <c r="I41" s="117"/>
      <c r="J41" s="178"/>
      <c r="L41" s="122"/>
    </row>
    <row r="42" spans="1:12" x14ac:dyDescent="0.25">
      <c r="A42" s="78"/>
      <c r="B42" s="103"/>
      <c r="C42" s="83"/>
      <c r="D42" s="79"/>
      <c r="E42" s="135"/>
      <c r="F42" s="87"/>
      <c r="G42" s="135"/>
      <c r="H42" s="83"/>
      <c r="I42" s="147"/>
      <c r="J42" s="178"/>
      <c r="L42" s="122"/>
    </row>
    <row r="43" spans="1:12" x14ac:dyDescent="0.25">
      <c r="A43" s="78"/>
      <c r="B43" s="103"/>
      <c r="C43" s="143"/>
      <c r="D43" s="144"/>
      <c r="E43" s="129"/>
      <c r="F43" s="145"/>
      <c r="G43" s="129"/>
      <c r="H43" s="100"/>
      <c r="I43" s="147"/>
      <c r="J43" s="178"/>
      <c r="L43" s="122"/>
    </row>
    <row r="44" spans="1:12" x14ac:dyDescent="0.25">
      <c r="A44" s="78"/>
      <c r="B44" s="98"/>
      <c r="C44" s="100"/>
      <c r="D44" s="101"/>
      <c r="E44" s="146"/>
      <c r="F44" s="102"/>
      <c r="G44" s="102"/>
      <c r="H44" s="100"/>
      <c r="I44" s="147"/>
      <c r="J44" s="173"/>
      <c r="L44" s="122"/>
    </row>
    <row r="45" spans="1:12" x14ac:dyDescent="0.25">
      <c r="A45" s="78"/>
      <c r="B45" s="98"/>
      <c r="C45" s="143" t="s">
        <v>116</v>
      </c>
      <c r="D45" s="101"/>
      <c r="E45" s="146">
        <f>+I31+I32</f>
        <v>69530767661</v>
      </c>
      <c r="F45" s="102"/>
      <c r="G45" s="102"/>
      <c r="H45" s="100"/>
      <c r="I45" s="147"/>
      <c r="J45" s="173"/>
    </row>
    <row r="46" spans="1:12" x14ac:dyDescent="0.25">
      <c r="A46" s="78"/>
      <c r="B46" s="98"/>
      <c r="C46" s="143" t="s">
        <v>117</v>
      </c>
      <c r="D46" s="101"/>
      <c r="E46" s="146">
        <f>+I28+I33</f>
        <v>-20835771441.480042</v>
      </c>
      <c r="F46" s="120"/>
      <c r="G46" s="120"/>
      <c r="H46" s="100"/>
      <c r="I46" s="147"/>
      <c r="J46" s="173"/>
    </row>
    <row r="47" spans="1:12" x14ac:dyDescent="0.25">
      <c r="A47" s="78"/>
      <c r="B47" s="83"/>
      <c r="C47" s="83" t="s">
        <v>118</v>
      </c>
      <c r="D47" s="79"/>
      <c r="E47" s="148"/>
      <c r="F47" s="87"/>
      <c r="G47" s="87"/>
      <c r="H47" s="83"/>
      <c r="I47" s="83"/>
      <c r="J47" s="85"/>
    </row>
    <row r="48" spans="1:12" ht="15.75" customHeight="1" x14ac:dyDescent="0.25">
      <c r="A48" s="78"/>
      <c r="B48" s="83"/>
      <c r="C48" s="100" t="s">
        <v>167</v>
      </c>
      <c r="D48" s="101"/>
      <c r="E48" s="395">
        <v>0.700337388146415</v>
      </c>
      <c r="F48" s="87"/>
      <c r="G48" s="87"/>
      <c r="H48" s="83"/>
      <c r="I48" s="117"/>
      <c r="J48" s="85"/>
    </row>
    <row r="49" spans="1:10" ht="15.75" customHeight="1" thickBot="1" x14ac:dyDescent="0.3">
      <c r="A49" s="78"/>
      <c r="B49" s="83"/>
      <c r="C49" s="143"/>
      <c r="D49" s="101"/>
      <c r="E49" s="149"/>
      <c r="F49" s="87"/>
      <c r="G49" s="87"/>
      <c r="H49" s="83"/>
      <c r="I49" s="117"/>
      <c r="J49" s="85"/>
    </row>
    <row r="50" spans="1:10" ht="15.75" x14ac:dyDescent="0.25">
      <c r="A50" s="151"/>
      <c r="B50" s="152"/>
      <c r="C50" s="153"/>
      <c r="D50" s="154"/>
      <c r="E50" s="154"/>
      <c r="F50" s="153"/>
      <c r="G50" s="155"/>
      <c r="H50" s="156"/>
      <c r="I50" s="156"/>
      <c r="J50" s="179"/>
    </row>
    <row r="51" spans="1:10" ht="15.75" x14ac:dyDescent="0.25">
      <c r="A51" s="157"/>
      <c r="B51" s="158"/>
      <c r="C51" s="159"/>
      <c r="D51" s="159"/>
      <c r="E51" s="160"/>
      <c r="F51" s="159"/>
      <c r="G51" s="160"/>
      <c r="H51" s="160"/>
      <c r="I51" s="160"/>
      <c r="J51" s="180"/>
    </row>
    <row r="52" spans="1:10" ht="38.25" x14ac:dyDescent="1.1000000000000001">
      <c r="A52" s="161" t="s">
        <v>119</v>
      </c>
      <c r="B52" s="162"/>
      <c r="C52" s="162"/>
      <c r="D52" s="162" t="s">
        <v>119</v>
      </c>
      <c r="E52" s="162"/>
      <c r="F52" s="162"/>
      <c r="G52" s="162"/>
      <c r="H52" s="162"/>
      <c r="I52" s="162"/>
      <c r="J52" s="181"/>
    </row>
    <row r="53" spans="1:10" ht="15.75" x14ac:dyDescent="0.25">
      <c r="A53" s="437" t="s">
        <v>97</v>
      </c>
      <c r="B53" s="438"/>
      <c r="C53" s="438"/>
      <c r="D53" s="439" t="s">
        <v>92</v>
      </c>
      <c r="E53" s="439"/>
      <c r="F53" s="439"/>
      <c r="G53" s="439"/>
      <c r="H53" s="439"/>
      <c r="I53" s="439"/>
      <c r="J53" s="182"/>
    </row>
    <row r="54" spans="1:10" ht="15.75" x14ac:dyDescent="0.25">
      <c r="A54" s="440" t="s">
        <v>123</v>
      </c>
      <c r="B54" s="441"/>
      <c r="C54" s="441"/>
      <c r="D54" s="436" t="s">
        <v>83</v>
      </c>
      <c r="E54" s="436"/>
      <c r="F54" s="436"/>
      <c r="G54" s="436"/>
      <c r="H54" s="436"/>
      <c r="I54" s="436"/>
      <c r="J54" s="183"/>
    </row>
    <row r="55" spans="1:10" ht="15.75" x14ac:dyDescent="0.25">
      <c r="A55" s="440"/>
      <c r="B55" s="441"/>
      <c r="C55" s="441"/>
      <c r="D55" s="436" t="s">
        <v>120</v>
      </c>
      <c r="E55" s="436"/>
      <c r="F55" s="436"/>
      <c r="G55" s="436"/>
      <c r="H55" s="436"/>
      <c r="I55" s="436"/>
      <c r="J55" s="183"/>
    </row>
    <row r="56" spans="1:10" ht="15.75" x14ac:dyDescent="0.25">
      <c r="A56" s="163"/>
      <c r="B56" s="164"/>
      <c r="C56" s="165"/>
      <c r="D56" s="436"/>
      <c r="E56" s="436"/>
      <c r="F56" s="436"/>
      <c r="G56" s="436"/>
      <c r="H56" s="436"/>
      <c r="I56" s="436"/>
      <c r="J56" s="183"/>
    </row>
    <row r="57" spans="1:10" x14ac:dyDescent="0.25">
      <c r="A57" s="163"/>
      <c r="B57" s="164"/>
      <c r="C57" s="166"/>
      <c r="D57" s="166"/>
      <c r="E57" s="160"/>
      <c r="F57" s="166"/>
      <c r="G57" s="160"/>
      <c r="H57" s="160"/>
      <c r="I57" s="160"/>
      <c r="J57" s="180"/>
    </row>
    <row r="58" spans="1:10" ht="16.5" thickBot="1" x14ac:dyDescent="0.3">
      <c r="A58" s="167"/>
      <c r="B58" s="168"/>
      <c r="C58" s="168"/>
      <c r="D58" s="169"/>
      <c r="E58" s="170"/>
      <c r="F58" s="170"/>
      <c r="G58" s="169"/>
      <c r="H58" s="169"/>
      <c r="I58" s="169"/>
      <c r="J58" s="184"/>
    </row>
  </sheetData>
  <mergeCells count="13">
    <mergeCell ref="A6:J6"/>
    <mergeCell ref="A1:J1"/>
    <mergeCell ref="A2:J2"/>
    <mergeCell ref="A3:J3"/>
    <mergeCell ref="A4:J4"/>
    <mergeCell ref="A5:J5"/>
    <mergeCell ref="D56:I56"/>
    <mergeCell ref="A53:C53"/>
    <mergeCell ref="D53:I53"/>
    <mergeCell ref="A54:C54"/>
    <mergeCell ref="D54:I54"/>
    <mergeCell ref="A55:C55"/>
    <mergeCell ref="D55:I5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ESF</vt:lpstr>
      <vt:lpstr>ER</vt:lpstr>
      <vt:lpstr>PATRIMONIO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2020-10-22T20:52:51Z</cp:lastPrinted>
  <dcterms:created xsi:type="dcterms:W3CDTF">2018-05-07T22:51:54Z</dcterms:created>
  <dcterms:modified xsi:type="dcterms:W3CDTF">2021-02-16T19:00:29Z</dcterms:modified>
</cp:coreProperties>
</file>