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yan.cristiano\Desktop\"/>
    </mc:Choice>
  </mc:AlternateContent>
  <xr:revisionPtr revIDLastSave="0" documentId="13_ncr:1_{08ABE13D-0D7D-4C23-A892-B1C0BAA610A3}" xr6:coauthVersionLast="36" xr6:coauthVersionMax="36" xr10:uidLastSave="{00000000-0000-0000-0000-000000000000}"/>
  <bookViews>
    <workbookView xWindow="0" yWindow="0" windowWidth="28770" windowHeight="12195" activeTab="2" xr2:uid="{00000000-000D-0000-FFFF-FFFF00000000}"/>
  </bookViews>
  <sheets>
    <sheet name="REPORTE" sheetId="3" r:id="rId1"/>
    <sheet name="ESF" sheetId="1" r:id="rId2"/>
    <sheet name="ER" sheetId="2" r:id="rId3"/>
  </sheets>
  <externalReferences>
    <externalReference r:id="rId4"/>
    <externalReference r:id="rId5"/>
  </externalReferences>
  <definedNames>
    <definedName name="ACREEDORES" localSheetId="2">#REF!</definedName>
    <definedName name="ACREEDORES" localSheetId="1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ER!$A$1:$K$76</definedName>
    <definedName name="_xlnm.Print_Area" localSheetId="1">ESF!$A$1:$M$68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ER!$1:$4</definedName>
    <definedName name="_xlnm.Print_Titles" localSheetId="1">ESF!$1:$5</definedName>
    <definedName name="_xlnm.Print_Titles" localSheetId="0">REPORTE!$1:$2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E21" i="2" l="1"/>
  <c r="D23" i="1"/>
  <c r="D17" i="1"/>
  <c r="E61" i="2" l="1"/>
  <c r="D34" i="1" l="1"/>
  <c r="J12" i="1" l="1"/>
  <c r="J59" i="1" l="1"/>
  <c r="J53" i="1" s="1"/>
  <c r="D53" i="1" l="1"/>
  <c r="E55" i="2" l="1"/>
  <c r="E13" i="2" l="1"/>
  <c r="E38" i="2" l="1"/>
  <c r="E8" i="2" l="1"/>
  <c r="E6" i="2" s="1"/>
  <c r="J54" i="1" l="1"/>
  <c r="E49" i="2" l="1"/>
  <c r="J20" i="1" l="1"/>
  <c r="E27" i="2"/>
  <c r="E31" i="1" l="1"/>
  <c r="D8" i="1" l="1"/>
  <c r="J55" i="2"/>
  <c r="H53" i="2"/>
  <c r="H52" i="2"/>
  <c r="H50" i="2" s="1"/>
  <c r="H51" i="2"/>
  <c r="G50" i="2"/>
  <c r="J49" i="2"/>
  <c r="J66" i="2" s="1"/>
  <c r="E45" i="2"/>
  <c r="H41" i="2"/>
  <c r="G41" i="2"/>
  <c r="H37" i="2"/>
  <c r="H35" i="2"/>
  <c r="G35" i="2"/>
  <c r="H31" i="2"/>
  <c r="G31" i="2"/>
  <c r="G14" i="2"/>
  <c r="H10" i="2"/>
  <c r="G9" i="2"/>
  <c r="A2" i="2"/>
  <c r="K60" i="1"/>
  <c r="F64" i="1"/>
  <c r="K59" i="1"/>
  <c r="E55" i="1"/>
  <c r="K58" i="1"/>
  <c r="E54" i="1"/>
  <c r="E52" i="1"/>
  <c r="E51" i="1"/>
  <c r="E47" i="1"/>
  <c r="E46" i="1"/>
  <c r="K50" i="1"/>
  <c r="E45" i="1"/>
  <c r="E44" i="1"/>
  <c r="K43" i="1"/>
  <c r="E43" i="1"/>
  <c r="K48" i="1"/>
  <c r="E42" i="1"/>
  <c r="E41" i="1"/>
  <c r="E40" i="1"/>
  <c r="E39" i="1"/>
  <c r="J28" i="1"/>
  <c r="K36" i="1"/>
  <c r="E25" i="1"/>
  <c r="K32" i="1"/>
  <c r="E20" i="1"/>
  <c r="E17" i="1"/>
  <c r="K23" i="1"/>
  <c r="K21" i="1"/>
  <c r="K20" i="1"/>
  <c r="K19" i="1"/>
  <c r="A1" i="1"/>
  <c r="E25" i="2" l="1"/>
  <c r="E66" i="2"/>
  <c r="J44" i="1" s="1"/>
  <c r="J36" i="1" s="1"/>
  <c r="G37" i="2"/>
  <c r="E33" i="1"/>
  <c r="E35" i="1"/>
  <c r="G10" i="2"/>
  <c r="H14" i="2"/>
  <c r="H9" i="2" s="1"/>
  <c r="H6" i="2" s="1"/>
  <c r="G6" i="2"/>
  <c r="K26" i="1"/>
  <c r="K57" i="1"/>
  <c r="E37" i="1"/>
  <c r="G53" i="2"/>
  <c r="G52" i="2"/>
  <c r="J25" i="1"/>
  <c r="K34" i="1" s="1"/>
  <c r="K47" i="1"/>
  <c r="E53" i="1"/>
  <c r="G51" i="2"/>
  <c r="E19" i="1"/>
  <c r="K41" i="1"/>
  <c r="F63" i="1"/>
  <c r="E57" i="1"/>
  <c r="J47" i="1" l="1"/>
  <c r="E23" i="1"/>
  <c r="K17" i="1"/>
  <c r="K51" i="1" l="1"/>
  <c r="E10" i="1"/>
  <c r="D47" i="1"/>
  <c r="K39" i="1"/>
  <c r="J8" i="1"/>
  <c r="K10" i="1" s="1"/>
  <c r="J34" i="1" l="1"/>
  <c r="J50" i="1" s="1"/>
  <c r="K55" i="1"/>
  <c r="K54" i="1" l="1"/>
</calcChain>
</file>

<file path=xl/sharedStrings.xml><?xml version="1.0" encoding="utf-8"?>
<sst xmlns="http://schemas.openxmlformats.org/spreadsheetml/2006/main" count="910" uniqueCount="825">
  <si>
    <t>31/12/2015</t>
  </si>
  <si>
    <t>ACTIVO</t>
  </si>
  <si>
    <t>PASIVO</t>
  </si>
  <si>
    <t>CUENTAS POR PAGAR</t>
  </si>
  <si>
    <t>CAJA</t>
  </si>
  <si>
    <t>ADQUISICIÓN DE BIENES Y SERVICIOS NACIONALES</t>
  </si>
  <si>
    <t>INGRESOS NO TRIBUTARIOS</t>
  </si>
  <si>
    <t>CRÉDITOS JUDICIALES</t>
  </si>
  <si>
    <t>OBLIGACIONES LABORALES Y DE SEGURIDAD SOCIAL INTEGRAL</t>
  </si>
  <si>
    <t>PASIVOS ESTIMADOS</t>
  </si>
  <si>
    <t>PROVISIÓN PARA PRESTACIONES SOCIALES</t>
  </si>
  <si>
    <t>TOTAL PASIVO</t>
  </si>
  <si>
    <t>PATRIMONIO</t>
  </si>
  <si>
    <t>MAQUINARIA Y EQUIPO</t>
  </si>
  <si>
    <t>CAPITAL FISCAL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</si>
  <si>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</si>
  <si>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</si>
  <si>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</si>
  <si>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</si>
  <si>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</si>
  <si>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</si>
  <si>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TOTAL PATRIMONIO</t>
  </si>
  <si>
    <t>OTROS ACTIVOS</t>
  </si>
  <si>
    <t>AMORTIZACIÓN ACUMULADA DE INTANGIBLES (CR)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</si>
  <si>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</si>
  <si>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</si>
  <si>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</si>
  <si>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</si>
  <si>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</si>
  <si>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</si>
  <si>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</si>
  <si>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</si>
  <si>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</si>
  <si>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</si>
  <si>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</si>
  <si>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</si>
  <si>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</si>
  <si>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</si>
  <si>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</si>
  <si>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</si>
  <si>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IMPUESTOS, CONTRIBUCIONES Y TASAS</t>
  </si>
  <si>
    <t>GASTO PUBLICO SOCIAL</t>
  </si>
  <si>
    <t>VIVIENDA</t>
  </si>
  <si>
    <t>OTROS GASTOS</t>
  </si>
  <si>
    <t>COMISIONES</t>
  </si>
  <si>
    <t>EXCEDENTE (DEFICIT) OPERACIONAL</t>
  </si>
  <si>
    <t>Original firmado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</si>
  <si>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</si>
  <si>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</si>
  <si>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</si>
  <si>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</si>
  <si>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</si>
  <si>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</si>
  <si>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</si>
  <si>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</si>
  <si>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</si>
  <si>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</si>
  <si>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</si>
  <si>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RETENCION EN LA FUENTE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</si>
  <si>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</si>
  <si>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</si>
  <si>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</si>
  <si>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</si>
  <si>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</si>
  <si>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</si>
  <si>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</si>
  <si>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</si>
  <si>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</si>
  <si>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</si>
  <si>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</si>
  <si>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</si>
  <si>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</si>
  <si>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</si>
  <si>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</si>
  <si>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 xml:space="preserve">ESTADO DE SITUACIÓN FINANCIERA </t>
  </si>
  <si>
    <t xml:space="preserve">ESTADO DE RESULTADOS P &amp; G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</si>
  <si>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</si>
  <si>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</si>
  <si>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</si>
  <si>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</si>
  <si>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</si>
  <si>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</si>
  <si>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</si>
  <si>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</si>
  <si>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</si>
  <si>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</si>
  <si>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</si>
  <si>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>T.P. 82532 - T</t>
  </si>
  <si>
    <t>PEDRO PAPLO PEÑA CASTIBLANCO</t>
  </si>
  <si>
    <t xml:space="preserve">Contador </t>
  </si>
  <si>
    <t>T.P. 82532-T</t>
  </si>
  <si>
    <t>Contador</t>
  </si>
  <si>
    <t>GUILLERMO HERRERA CASTAÑO</t>
  </si>
  <si>
    <t xml:space="preserve">Secretario Distrital del Hábitat </t>
  </si>
  <si>
    <t xml:space="preserve">GUILLERMO HERRERA CASTAÑO </t>
  </si>
  <si>
    <t xml:space="preserve">GASTOS DE PERSONAL DIVERSOS </t>
  </si>
  <si>
    <t>SANEAMIENTO CONTABLE</t>
  </si>
  <si>
    <t>RECURSOS A FAVOR DE TERCEROS</t>
  </si>
  <si>
    <t>CIERRE DE INGRESOS GASTOS Y COSTOS</t>
  </si>
  <si>
    <t>PROVISIONES</t>
  </si>
  <si>
    <t>RESULTADO DE EJERCICIOS ANTERIORES</t>
  </si>
  <si>
    <t>RESULTADO PARCIAL</t>
  </si>
  <si>
    <t>1</t>
  </si>
  <si>
    <t>ACTIVOS</t>
  </si>
  <si>
    <t>11</t>
  </si>
  <si>
    <t>EFECTIVO Y EQUIVALENTES AL EFECTIVO</t>
  </si>
  <si>
    <t>1105</t>
  </si>
  <si>
    <t>110502</t>
  </si>
  <si>
    <t>Caja menor</t>
  </si>
  <si>
    <t>13</t>
  </si>
  <si>
    <t>CUENTAS POR COBRAR</t>
  </si>
  <si>
    <t>1311</t>
  </si>
  <si>
    <t>131102</t>
  </si>
  <si>
    <t>Multas</t>
  </si>
  <si>
    <t>13110201</t>
  </si>
  <si>
    <t>MULTAS EN COBRO PERSUASIVO</t>
  </si>
  <si>
    <t>13110202</t>
  </si>
  <si>
    <t>MULTAS  COBRO COACTIVO</t>
  </si>
  <si>
    <t>1384</t>
  </si>
  <si>
    <t xml:space="preserve">OTRAS CUENTAS POR COBRAR </t>
  </si>
  <si>
    <t>138426</t>
  </si>
  <si>
    <t>PAGO POR CUENTA TERCEROS</t>
  </si>
  <si>
    <t>138490</t>
  </si>
  <si>
    <t>1386</t>
  </si>
  <si>
    <t>138614</t>
  </si>
  <si>
    <t>Contribuciones, tasas e ingresos no tributarios</t>
  </si>
  <si>
    <t>16</t>
  </si>
  <si>
    <t>PROPIEDADES, PLANTA Y EQUIPO</t>
  </si>
  <si>
    <t>1635</t>
  </si>
  <si>
    <t xml:space="preserve">BIENES MUEBLES EN BODEGA </t>
  </si>
  <si>
    <t>163501</t>
  </si>
  <si>
    <t>EQUIPO DE CENTROS DE CONTRO (EN BODEGA)</t>
  </si>
  <si>
    <t>163503</t>
  </si>
  <si>
    <t>MUEBLES Y ENSERES (EN BODEGA)</t>
  </si>
  <si>
    <t>163504</t>
  </si>
  <si>
    <t xml:space="preserve">EQUIPO DE COMUNICACIÓN Y COM PUTACIÓN </t>
  </si>
  <si>
    <t>16350411</t>
  </si>
  <si>
    <t xml:space="preserve">Equipo de computación </t>
  </si>
  <si>
    <t>1650</t>
  </si>
  <si>
    <t>REDES, LÍNEAS Y CABLES</t>
  </si>
  <si>
    <t>165012</t>
  </si>
  <si>
    <t>Redes, líneas y cables de propiedad de terceros</t>
  </si>
  <si>
    <t>16501216</t>
  </si>
  <si>
    <t>1655</t>
  </si>
  <si>
    <t>MAQUINARIA Y EQUIPO (SERVICIO)</t>
  </si>
  <si>
    <t>165520</t>
  </si>
  <si>
    <t xml:space="preserve">Equipo de centros de control </t>
  </si>
  <si>
    <t>16552002</t>
  </si>
  <si>
    <t xml:space="preserve">EQUIPOS DE CENTROS DE CONTROL </t>
  </si>
  <si>
    <t>165522</t>
  </si>
  <si>
    <t xml:space="preserve">Equipo de ayuda audiovisual </t>
  </si>
  <si>
    <t>16552203</t>
  </si>
  <si>
    <t>Equipo de ayuda audiovisual</t>
  </si>
  <si>
    <t>165523</t>
  </si>
  <si>
    <t xml:space="preserve">Equipo de aseo </t>
  </si>
  <si>
    <t>16552304</t>
  </si>
  <si>
    <t>Equipo de aseo</t>
  </si>
  <si>
    <t>165590</t>
  </si>
  <si>
    <t xml:space="preserve">Otra maquinaria y equipo </t>
  </si>
  <si>
    <t>16559005</t>
  </si>
  <si>
    <t>Otra maquinaria y equipo</t>
  </si>
  <si>
    <t>1665</t>
  </si>
  <si>
    <t>166501</t>
  </si>
  <si>
    <t>Muebles y enseres</t>
  </si>
  <si>
    <t>16650107</t>
  </si>
  <si>
    <t>166502</t>
  </si>
  <si>
    <t>Equipo y máquina de oficina</t>
  </si>
  <si>
    <t>16650208</t>
  </si>
  <si>
    <t xml:space="preserve">Equipo y maquina de oficina </t>
  </si>
  <si>
    <t>1670</t>
  </si>
  <si>
    <t>167001</t>
  </si>
  <si>
    <t>Equipo de comunicación</t>
  </si>
  <si>
    <t>16700110</t>
  </si>
  <si>
    <t xml:space="preserve">Equipo de comunicación </t>
  </si>
  <si>
    <t>167002</t>
  </si>
  <si>
    <t>Equipo de computación</t>
  </si>
  <si>
    <t>16700211</t>
  </si>
  <si>
    <t xml:space="preserve">Equipo  de computación </t>
  </si>
  <si>
    <t>1675</t>
  </si>
  <si>
    <t>167502</t>
  </si>
  <si>
    <t>Terrestre</t>
  </si>
  <si>
    <t>16750212</t>
  </si>
  <si>
    <t xml:space="preserve">EQUIPO TERRESTRE </t>
  </si>
  <si>
    <t>1685</t>
  </si>
  <si>
    <t>DEPRECIACIÓN ACUMULADA DE PROPIEDADES, PLANTA Y EQUI
PO (CR)</t>
  </si>
  <si>
    <t>168503</t>
  </si>
  <si>
    <t xml:space="preserve">Redes lineas y cables </t>
  </si>
  <si>
    <t>16850316</t>
  </si>
  <si>
    <t>168504</t>
  </si>
  <si>
    <t>Maquinaria y equipo (servicio)</t>
  </si>
  <si>
    <t>16850402</t>
  </si>
  <si>
    <t xml:space="preserve">EQUIPOS DE CENTRO DE CONTROL </t>
  </si>
  <si>
    <t>16850404</t>
  </si>
  <si>
    <t>Equipo se aseo</t>
  </si>
  <si>
    <t>16850405</t>
  </si>
  <si>
    <t>OTRA MAQUINARIA Y EQUIPO</t>
  </si>
  <si>
    <t>168506</t>
  </si>
  <si>
    <t>Muebles, enseres y equipo de oficina(servicio)</t>
  </si>
  <si>
    <t>16850607</t>
  </si>
  <si>
    <t xml:space="preserve">Muebles y enseres </t>
  </si>
  <si>
    <t>16850608</t>
  </si>
  <si>
    <t>EQUIPO Y MAUINA DE OFICINA</t>
  </si>
  <si>
    <t>168507</t>
  </si>
  <si>
    <t>Equipos de comunicación y computación (servicio)</t>
  </si>
  <si>
    <t>16850703</t>
  </si>
  <si>
    <t>Equipos de ayuda audivisual (servicio)</t>
  </si>
  <si>
    <t>16850710</t>
  </si>
  <si>
    <t>16850711</t>
  </si>
  <si>
    <t xml:space="preserve">EQUIPO DE COMPUTACIÓN </t>
  </si>
  <si>
    <t>168508</t>
  </si>
  <si>
    <t>Equipos de transporte, tracción y elevación</t>
  </si>
  <si>
    <t>16850812</t>
  </si>
  <si>
    <t xml:space="preserve">Equipo terrestre </t>
  </si>
  <si>
    <t>19</t>
  </si>
  <si>
    <t>1902</t>
  </si>
  <si>
    <t>PLAN DE ACTIVOS PARA BENEFICIOS A LOS EMPLEAD</t>
  </si>
  <si>
    <t>190202</t>
  </si>
  <si>
    <t>RECURSOS ENTREGADOS EN ADMNISTRACIÓN</t>
  </si>
  <si>
    <t>1905</t>
  </si>
  <si>
    <t>190501</t>
  </si>
  <si>
    <t>SEGUROS</t>
  </si>
  <si>
    <t>1906</t>
  </si>
  <si>
    <t>AVANCES Y ANTICIPOS ENTREGADOS</t>
  </si>
  <si>
    <t>190601</t>
  </si>
  <si>
    <t>Anticipos sobre convenios y acuerdos</t>
  </si>
  <si>
    <t>19060104</t>
  </si>
  <si>
    <t>ANTICIPOS SOBRE CONVENIOS Y CONTRATOS</t>
  </si>
  <si>
    <t>1908</t>
  </si>
  <si>
    <t>RECURSOS ENTREGADOS EN ADMINISTRACIÓN</t>
  </si>
  <si>
    <t>190801</t>
  </si>
  <si>
    <t>En administración</t>
  </si>
  <si>
    <t>19080101</t>
  </si>
  <si>
    <t>Subsidios de vivienda</t>
  </si>
  <si>
    <t>1908010101</t>
  </si>
  <si>
    <t>CONVENIOS EMPRESA DE RENOVACIÓN Y DESARROLLO URBA
NO DE BOGOTÁ D.C.</t>
  </si>
  <si>
    <t>190801010107</t>
  </si>
  <si>
    <t>CONVENIO 464-2016</t>
  </si>
  <si>
    <t>1908010102</t>
  </si>
  <si>
    <t>CONVENIOS CAJA DE VIVIENDA POPULAR</t>
  </si>
  <si>
    <t>190801010207</t>
  </si>
  <si>
    <t>CONVENIO 618-2018</t>
  </si>
  <si>
    <t>1908010103</t>
  </si>
  <si>
    <t>CONVENIOS INTERADMINISTRATIVOS OTROS CONVENIO</t>
  </si>
  <si>
    <t>19080102</t>
  </si>
  <si>
    <t>SUBSIDIOS DE VIVIENDA</t>
  </si>
  <si>
    <t>1926</t>
  </si>
  <si>
    <t>DERECHOS EN FIDEICOMISO</t>
  </si>
  <si>
    <t>192603</t>
  </si>
  <si>
    <t>FIDUCIA MERCANTIL -CONSTITUCIÓN  PATRIMONIO</t>
  </si>
  <si>
    <t>19260301</t>
  </si>
  <si>
    <t>EMPRESA DE RENOVACION Y DESARROLLO URBANO</t>
  </si>
  <si>
    <t>1926030101</t>
  </si>
  <si>
    <t>CONVENIO 206 DE 2014</t>
  </si>
  <si>
    <t>1926030102</t>
  </si>
  <si>
    <t>CONVENIO 268 DE 2014</t>
  </si>
  <si>
    <t>1926030103</t>
  </si>
  <si>
    <t>CONVENIO 369 DE 2015</t>
  </si>
  <si>
    <t>1926030104</t>
  </si>
  <si>
    <t>CONVENIO 359 DE 2013</t>
  </si>
  <si>
    <t>1926030105</t>
  </si>
  <si>
    <t>CONVENIO 407 DE 2013</t>
  </si>
  <si>
    <t>1926030106</t>
  </si>
  <si>
    <t xml:space="preserve">CONVENIO 464 DE 2016 </t>
  </si>
  <si>
    <t>1926030107</t>
  </si>
  <si>
    <t>CONVENIO 523 DE 2016</t>
  </si>
  <si>
    <t>1926030108</t>
  </si>
  <si>
    <t>CONVENIO 152 DE 2012</t>
  </si>
  <si>
    <t>19260302</t>
  </si>
  <si>
    <t>CAJA DE VIVIENDA POPULAR</t>
  </si>
  <si>
    <t>1926030201</t>
  </si>
  <si>
    <t>CONVENIO 234 DE 2014</t>
  </si>
  <si>
    <t>1926030203</t>
  </si>
  <si>
    <t>CONVENIO 408 DE 2013</t>
  </si>
  <si>
    <t>19260304</t>
  </si>
  <si>
    <t>FONVIVIENDA</t>
  </si>
  <si>
    <t>1926030401</t>
  </si>
  <si>
    <t>CONVENIO 499 DE 2018</t>
  </si>
  <si>
    <t>1970</t>
  </si>
  <si>
    <t>ACTIVOS INTANGIBLES</t>
  </si>
  <si>
    <t>197007</t>
  </si>
  <si>
    <t>Licencias</t>
  </si>
  <si>
    <t>19700714</t>
  </si>
  <si>
    <t>197008</t>
  </si>
  <si>
    <t xml:space="preserve">Sofware </t>
  </si>
  <si>
    <t>19700815</t>
  </si>
  <si>
    <t>SOFWARE</t>
  </si>
  <si>
    <t>1975</t>
  </si>
  <si>
    <t>AMORTIZACIÓN ACUMULADA DE ACTIVOS INTANGIBLES (CR)</t>
  </si>
  <si>
    <t>197507</t>
  </si>
  <si>
    <t>19750714</t>
  </si>
  <si>
    <t xml:space="preserve">LICENCIAS </t>
  </si>
  <si>
    <t>197508</t>
  </si>
  <si>
    <t>19750815</t>
  </si>
  <si>
    <t>2</t>
  </si>
  <si>
    <t>PASIVOS</t>
  </si>
  <si>
    <t>24</t>
  </si>
  <si>
    <t>2401</t>
  </si>
  <si>
    <t>240101</t>
  </si>
  <si>
    <t>Bienes y servicios</t>
  </si>
  <si>
    <t>24010101</t>
  </si>
  <si>
    <t>INTERFAZ  DE INVENTARIOS (ALMACÉN)</t>
  </si>
  <si>
    <t>24010102</t>
  </si>
  <si>
    <t>Servicios</t>
  </si>
  <si>
    <t>24010103</t>
  </si>
  <si>
    <t>BIENES (ACTIVOS)</t>
  </si>
  <si>
    <t>24010104</t>
  </si>
  <si>
    <t>BIENES DE CONSUMO</t>
  </si>
  <si>
    <t>240102</t>
  </si>
  <si>
    <t>Proyectos de inversión</t>
  </si>
  <si>
    <t>24010231075</t>
  </si>
  <si>
    <t>Estructuración de instrumentos de financiación para el desarroll
o territorial</t>
  </si>
  <si>
    <t>24010231102</t>
  </si>
  <si>
    <t>Desarrollo abierto y transparente de la gestión de la SDHT</t>
  </si>
  <si>
    <t>24010231144</t>
  </si>
  <si>
    <t>Gestión para el suministro de agua potable en el D.C.</t>
  </si>
  <si>
    <t>24010231151</t>
  </si>
  <si>
    <t>Formulación de la Política de Gestión Integral del Hábitat 2018 - 
2030</t>
  </si>
  <si>
    <t>24010231153</t>
  </si>
  <si>
    <t>Intervenciones integrales de mejoramiento</t>
  </si>
  <si>
    <t>2401023417</t>
  </si>
  <si>
    <t xml:space="preserve">Control a los procesos de enajenación y arriendo de vivienda </t>
  </si>
  <si>
    <t>2401023418</t>
  </si>
  <si>
    <t>Fortalecimiento Institucional</t>
  </si>
  <si>
    <t>2401023487</t>
  </si>
  <si>
    <t>Gestión de suelo para la construcción de vivienda y usos comple
mentarios</t>
  </si>
  <si>
    <t>2401023491</t>
  </si>
  <si>
    <t>Comunicación estratégica del Hábitat</t>
  </si>
  <si>
    <t>24010237505</t>
  </si>
  <si>
    <t>Fortalecimiento Jurídico Institucional</t>
  </si>
  <si>
    <t>2401023800</t>
  </si>
  <si>
    <t>Apoyo a la generación de vivienda</t>
  </si>
  <si>
    <t>2407</t>
  </si>
  <si>
    <t>240790</t>
  </si>
  <si>
    <t>Otros recaudos a favor de terceros</t>
  </si>
  <si>
    <t>2424</t>
  </si>
  <si>
    <t>DESCUENTOS DE NÓMINA</t>
  </si>
  <si>
    <t>242401</t>
  </si>
  <si>
    <t>APORTES A FONDOS PENSIONALES</t>
  </si>
  <si>
    <t>24240102</t>
  </si>
  <si>
    <t>Aporte Funcionarios Pensión</t>
  </si>
  <si>
    <t>242402</t>
  </si>
  <si>
    <t>APORTES A SEGURIDAD SOCIAL EN SALUD</t>
  </si>
  <si>
    <t>24240202</t>
  </si>
  <si>
    <t>Aporte Funcionarios Salud</t>
  </si>
  <si>
    <t>242405</t>
  </si>
  <si>
    <t>Cooperativas</t>
  </si>
  <si>
    <t>242407</t>
  </si>
  <si>
    <t>Libranzas</t>
  </si>
  <si>
    <t>24240705</t>
  </si>
  <si>
    <t>LA ASCENCION EXEQUIAL</t>
  </si>
  <si>
    <t>24240706</t>
  </si>
  <si>
    <t>LIBRANZAS CREDITOS</t>
  </si>
  <si>
    <t>242411</t>
  </si>
  <si>
    <t xml:space="preserve">EMBARGOS JUDICIALES </t>
  </si>
  <si>
    <t>24241101</t>
  </si>
  <si>
    <t>EMBARGOS JUDICIALES NÓMINA</t>
  </si>
  <si>
    <t>242413</t>
  </si>
  <si>
    <t>CUENTA DE AHORRO PARA EL FOMENTO AFC</t>
  </si>
  <si>
    <t>24241302</t>
  </si>
  <si>
    <t>AFC COLPATRIA</t>
  </si>
  <si>
    <t>24241303</t>
  </si>
  <si>
    <t>AFC DAVIVIENDA</t>
  </si>
  <si>
    <t>24241305</t>
  </si>
  <si>
    <t>AFC AV VILLAS</t>
  </si>
  <si>
    <t>2436</t>
  </si>
  <si>
    <t>RETENCIÓN EN LA FUENTE E IMPUESTO DE TIMBRE</t>
  </si>
  <si>
    <t>243603</t>
  </si>
  <si>
    <t>Honorarios</t>
  </si>
  <si>
    <t>243605</t>
  </si>
  <si>
    <t>243606</t>
  </si>
  <si>
    <t>Arrendamientos</t>
  </si>
  <si>
    <t>243608</t>
  </si>
  <si>
    <t>Compras</t>
  </si>
  <si>
    <t>243615</t>
  </si>
  <si>
    <t>RENTAS TRABAJO</t>
  </si>
  <si>
    <t>24361501</t>
  </si>
  <si>
    <t>RETEFUENTE RENTAS TRAB-SALARIOS</t>
  </si>
  <si>
    <t>24361502</t>
  </si>
  <si>
    <t>RETEFUENTE RENTAS TRAB-HONORARIOS</t>
  </si>
  <si>
    <t>243625</t>
  </si>
  <si>
    <t>Impuesto a las ventas retenido pendiente de consignar</t>
  </si>
  <si>
    <t>243626</t>
  </si>
  <si>
    <t>Contratos de obra</t>
  </si>
  <si>
    <t>243627</t>
  </si>
  <si>
    <t>Retención de impuesto de industria y comercio por compras</t>
  </si>
  <si>
    <t>243690</t>
  </si>
  <si>
    <t>Otras retenciones</t>
  </si>
  <si>
    <t>24369001</t>
  </si>
  <si>
    <t>Estampillas - Universidad Distrital</t>
  </si>
  <si>
    <t>24369002</t>
  </si>
  <si>
    <t>Estampillas Pro-Cultura</t>
  </si>
  <si>
    <t>24369003</t>
  </si>
  <si>
    <t>Estampillas Pro-Adulto Mayor</t>
  </si>
  <si>
    <t>24369005</t>
  </si>
  <si>
    <t>ESTAMP.UNIV.PEDAGOGICA</t>
  </si>
  <si>
    <t>2490</t>
  </si>
  <si>
    <t>OTRAS CUENTAS POR PAGAR</t>
  </si>
  <si>
    <t>249027</t>
  </si>
  <si>
    <t>VIATICOS Y GASTOS DE VIAJE</t>
  </si>
  <si>
    <t>249028</t>
  </si>
  <si>
    <t>Seguros</t>
  </si>
  <si>
    <t>249034</t>
  </si>
  <si>
    <t>Aportes a escuelas industriales, institutos técnicos y ESAP</t>
  </si>
  <si>
    <t>249040</t>
  </si>
  <si>
    <t>Saldos a favor de beneficiarios</t>
  </si>
  <si>
    <t>249050</t>
  </si>
  <si>
    <t>Aportes al ICBF y SENA</t>
  </si>
  <si>
    <t>24905001</t>
  </si>
  <si>
    <t>ICBF</t>
  </si>
  <si>
    <t>24905002</t>
  </si>
  <si>
    <t>SENA</t>
  </si>
  <si>
    <t>249051</t>
  </si>
  <si>
    <t>Servicios públicos</t>
  </si>
  <si>
    <t>24905101</t>
  </si>
  <si>
    <t>Energía</t>
  </si>
  <si>
    <t>24905102</t>
  </si>
  <si>
    <t xml:space="preserve">Agua, Acueducto y Alcantarillado </t>
  </si>
  <si>
    <t>24905105</t>
  </si>
  <si>
    <t>TELECOMUNICACIONES MOVILES</t>
  </si>
  <si>
    <t>249058</t>
  </si>
  <si>
    <t>Arrendamiento operativo</t>
  </si>
  <si>
    <t>25</t>
  </si>
  <si>
    <t>BENEFICIOS A LOS EMPLEADOS</t>
  </si>
  <si>
    <t>2511</t>
  </si>
  <si>
    <t>BENEFICIOS A LOS EMPLEADOS A CORTO PLAZO</t>
  </si>
  <si>
    <t>251101</t>
  </si>
  <si>
    <t>Nómina por pagar</t>
  </si>
  <si>
    <t>251102</t>
  </si>
  <si>
    <t>Cesantías</t>
  </si>
  <si>
    <t>251103</t>
  </si>
  <si>
    <t>Intereses sobre cesantías</t>
  </si>
  <si>
    <t>251104</t>
  </si>
  <si>
    <t>Vacaciones</t>
  </si>
  <si>
    <t>251105</t>
  </si>
  <si>
    <t>Prima de vacaciones</t>
  </si>
  <si>
    <t>251106</t>
  </si>
  <si>
    <t xml:space="preserve">PRIMA SEMESTRAL </t>
  </si>
  <si>
    <t>251107</t>
  </si>
  <si>
    <t>Prima de navidad</t>
  </si>
  <si>
    <t>251109</t>
  </si>
  <si>
    <t>Bonificaciones</t>
  </si>
  <si>
    <t>251110</t>
  </si>
  <si>
    <t>Otras primas</t>
  </si>
  <si>
    <t>25111001</t>
  </si>
  <si>
    <t>PRIMA TECNICA DIRECTIVOS</t>
  </si>
  <si>
    <t>25111002</t>
  </si>
  <si>
    <t>PRIMA TECNICA PROFESIONAL</t>
  </si>
  <si>
    <t>25111003</t>
  </si>
  <si>
    <t>PRIMA DE ANTIGUEDAD</t>
  </si>
  <si>
    <t>25111004</t>
  </si>
  <si>
    <t>PRIMA SECRETARIAL</t>
  </si>
  <si>
    <t>251111</t>
  </si>
  <si>
    <t>Aportes a riesgos laborales</t>
  </si>
  <si>
    <t>251122</t>
  </si>
  <si>
    <t>Aportes a fondos pensionales - empleador</t>
  </si>
  <si>
    <t>25112201</t>
  </si>
  <si>
    <t>Aporte Entidad Pensión</t>
  </si>
  <si>
    <t>251123</t>
  </si>
  <si>
    <t>Aportes a seguridad social en salud - empleador</t>
  </si>
  <si>
    <t>25112301</t>
  </si>
  <si>
    <t>Aporte Entidad Salud</t>
  </si>
  <si>
    <t>251124</t>
  </si>
  <si>
    <t>Aportes a cajas de compensación familiar</t>
  </si>
  <si>
    <t>251126</t>
  </si>
  <si>
    <t>MEDICINA PREPAGADA</t>
  </si>
  <si>
    <t>2512</t>
  </si>
  <si>
    <t>BENEFICIOS A LOS EMPLEADOS A LARGO PLAZO</t>
  </si>
  <si>
    <t>251204</t>
  </si>
  <si>
    <t>CESANTIAS RETROACTIVAS</t>
  </si>
  <si>
    <t>251290</t>
  </si>
  <si>
    <t>Otros beneficios a los empleados a largo plazo</t>
  </si>
  <si>
    <t>27</t>
  </si>
  <si>
    <t>2701</t>
  </si>
  <si>
    <t>LITIGIOS Y DEMANDAS</t>
  </si>
  <si>
    <t>270101</t>
  </si>
  <si>
    <t xml:space="preserve">CIVILES </t>
  </si>
  <si>
    <t>270103</t>
  </si>
  <si>
    <t>ADMINISTRATIVAS</t>
  </si>
  <si>
    <t>270190</t>
  </si>
  <si>
    <t>Otros litigios y demandas</t>
  </si>
  <si>
    <t>27019090</t>
  </si>
  <si>
    <t>Litigios - Otros litigios y  mecanismos</t>
  </si>
  <si>
    <t>3</t>
  </si>
  <si>
    <t>31</t>
  </si>
  <si>
    <t>PATRIMONIO DE LAS ENTIDADES DE GOBIERNO</t>
  </si>
  <si>
    <t>3105</t>
  </si>
  <si>
    <t>310506</t>
  </si>
  <si>
    <t>Capital Fiscal</t>
  </si>
  <si>
    <t>31050601</t>
  </si>
  <si>
    <t>Distrito</t>
  </si>
  <si>
    <t>31050605</t>
  </si>
  <si>
    <t>Ingresos y Derechos Percibidos</t>
  </si>
  <si>
    <t>3105060504</t>
  </si>
  <si>
    <t>INGRESOS POR REINTEGRO DE SUBSIDIOS DE VIVIEN</t>
  </si>
  <si>
    <t>3109</t>
  </si>
  <si>
    <t xml:space="preserve">RESULTADOS DE EJERCICIOS ANTERIORES </t>
  </si>
  <si>
    <t>310901</t>
  </si>
  <si>
    <t>EXCEDENTE ACUMULADO</t>
  </si>
  <si>
    <t>310902</t>
  </si>
  <si>
    <t xml:space="preserve">DÉFICIT ACUMULADO </t>
  </si>
  <si>
    <t>4</t>
  </si>
  <si>
    <t>INGRESOS</t>
  </si>
  <si>
    <t>41</t>
  </si>
  <si>
    <t>4110</t>
  </si>
  <si>
    <t xml:space="preserve">No Tributarios </t>
  </si>
  <si>
    <t>411002</t>
  </si>
  <si>
    <t>41100201</t>
  </si>
  <si>
    <t>Multas Reconociadas en Vigencia</t>
  </si>
  <si>
    <t>47</t>
  </si>
  <si>
    <t>OPERACIONES INTERINSTITUCIONALES</t>
  </si>
  <si>
    <t>4705</t>
  </si>
  <si>
    <t>FONDOS RECIBIDOS</t>
  </si>
  <si>
    <t>470508</t>
  </si>
  <si>
    <t xml:space="preserve">FUNCIONAMIENTO </t>
  </si>
  <si>
    <t>47050801</t>
  </si>
  <si>
    <t xml:space="preserve">FUNCIONAMIENTO GASTOS GENERALES </t>
  </si>
  <si>
    <t>47050802</t>
  </si>
  <si>
    <t xml:space="preserve">FUNCIONAMIENTO GASTOS NOMINA </t>
  </si>
  <si>
    <t>470510</t>
  </si>
  <si>
    <t>INVERSIÓN</t>
  </si>
  <si>
    <t>4720</t>
  </si>
  <si>
    <t>472081</t>
  </si>
  <si>
    <t xml:space="preserve">DEVOLUCIONES DE INGRESO </t>
  </si>
  <si>
    <t>47208101</t>
  </si>
  <si>
    <t xml:space="preserve">DEVOLUCIONES MULTAS Y SANCIONES </t>
  </si>
  <si>
    <t>48</t>
  </si>
  <si>
    <t>OTROS INGRESOS</t>
  </si>
  <si>
    <t>4808</t>
  </si>
  <si>
    <t>INGRESOS DIVERSOS</t>
  </si>
  <si>
    <t>480826</t>
  </si>
  <si>
    <t>RECUPERACIONES</t>
  </si>
  <si>
    <t>48082601</t>
  </si>
  <si>
    <t>CIVILES</t>
  </si>
  <si>
    <t>48082690</t>
  </si>
  <si>
    <t>LITIGIOS -OTROS LITIGIOS Y MECANISMOS</t>
  </si>
  <si>
    <t>480837</t>
  </si>
  <si>
    <t>AJUSTE BENEFICIOS A EMPLEADOS</t>
  </si>
  <si>
    <t>48083701</t>
  </si>
  <si>
    <t>4830</t>
  </si>
  <si>
    <t>REVERSIÓN DE LAS PÉRDIDAS POR DETERIORO DE VALOR</t>
  </si>
  <si>
    <t>483002</t>
  </si>
  <si>
    <t>Cuentas por cobrar</t>
  </si>
  <si>
    <t>48300201</t>
  </si>
  <si>
    <t>REVERSIÓN DE INGRESOS NO TRIBUTARIOS VIGENCIA</t>
  </si>
  <si>
    <t>5</t>
  </si>
  <si>
    <t>GASTOS</t>
  </si>
  <si>
    <t>51</t>
  </si>
  <si>
    <t>DE ADMINISTRACIÓN Y OPERACIÓN</t>
  </si>
  <si>
    <t>5101</t>
  </si>
  <si>
    <t>510101</t>
  </si>
  <si>
    <t>Sueldos</t>
  </si>
  <si>
    <t>510103</t>
  </si>
  <si>
    <t>Horas extras y festivos</t>
  </si>
  <si>
    <t>51010301</t>
  </si>
  <si>
    <t>HORA EXTRA NOCT</t>
  </si>
  <si>
    <t>51010302</t>
  </si>
  <si>
    <t>HORA EXTRA DIURN</t>
  </si>
  <si>
    <t>510105</t>
  </si>
  <si>
    <t>Gastos de representación</t>
  </si>
  <si>
    <t>51010501</t>
  </si>
  <si>
    <t>Gastos De Representación</t>
  </si>
  <si>
    <t>510110</t>
  </si>
  <si>
    <t>Prima técnica</t>
  </si>
  <si>
    <t>510119</t>
  </si>
  <si>
    <t>51011902</t>
  </si>
  <si>
    <t>Bonificación por servicios prestados</t>
  </si>
  <si>
    <t>510123</t>
  </si>
  <si>
    <t>Auxilio de transporte</t>
  </si>
  <si>
    <t>510160</t>
  </si>
  <si>
    <t>Subsidio de alimentación</t>
  </si>
  <si>
    <t>5102</t>
  </si>
  <si>
    <t>CONTRIBUCIONES IMPUTADAS</t>
  </si>
  <si>
    <t>5103</t>
  </si>
  <si>
    <t>510302</t>
  </si>
  <si>
    <t>510303</t>
  </si>
  <si>
    <t>Cotizaciones a seguridad social en salud</t>
  </si>
  <si>
    <t>510305</t>
  </si>
  <si>
    <t>Cotizaciones a riesgos laborales</t>
  </si>
  <si>
    <t>510306</t>
  </si>
  <si>
    <t>Cotizaciones a entidades administradoras del régimen de prima
media</t>
  </si>
  <si>
    <t>5104</t>
  </si>
  <si>
    <t>510401</t>
  </si>
  <si>
    <t>Aportes al ICBF</t>
  </si>
  <si>
    <t>510402</t>
  </si>
  <si>
    <t>Aportes al SENA</t>
  </si>
  <si>
    <t>510403</t>
  </si>
  <si>
    <t>Aportes a la ESAP</t>
  </si>
  <si>
    <t>510404</t>
  </si>
  <si>
    <t>Aportes a escuelas industriales e institutos técnicos</t>
  </si>
  <si>
    <t>5107</t>
  </si>
  <si>
    <t>PRESTACIONES SOCIALES</t>
  </si>
  <si>
    <t>510701</t>
  </si>
  <si>
    <t>510702</t>
  </si>
  <si>
    <t>510703</t>
  </si>
  <si>
    <t>Intereses a las cesantías</t>
  </si>
  <si>
    <t>510704</t>
  </si>
  <si>
    <t>510705</t>
  </si>
  <si>
    <t>510706</t>
  </si>
  <si>
    <t>510707</t>
  </si>
  <si>
    <t>Bonificación especial de recreación</t>
  </si>
  <si>
    <t>510790</t>
  </si>
  <si>
    <t>51079001</t>
  </si>
  <si>
    <t>Prima Antigüedad</t>
  </si>
  <si>
    <t>51079002</t>
  </si>
  <si>
    <t>Prima Secretarial</t>
  </si>
  <si>
    <t>51079003</t>
  </si>
  <si>
    <t xml:space="preserve">Permanencia </t>
  </si>
  <si>
    <t>5108</t>
  </si>
  <si>
    <t>GASTOS DE PERSONAL DIVERSOS</t>
  </si>
  <si>
    <t>510803</t>
  </si>
  <si>
    <t>Capacitación, bienestar social y estímulos</t>
  </si>
  <si>
    <t>51080301</t>
  </si>
  <si>
    <t xml:space="preserve">CAPACITACIÓN INTERNA </t>
  </si>
  <si>
    <t>51080302</t>
  </si>
  <si>
    <t>Bienestar e Incentivos</t>
  </si>
  <si>
    <t>51080304</t>
  </si>
  <si>
    <t>Salud Ocupacional</t>
  </si>
  <si>
    <t>510804</t>
  </si>
  <si>
    <t xml:space="preserve">DOTACIÓN Y SUMINISTRO  A TRABAJADORES </t>
  </si>
  <si>
    <t>5111</t>
  </si>
  <si>
    <t>511113</t>
  </si>
  <si>
    <t>VIGILANCIA Y SEGURIDAD</t>
  </si>
  <si>
    <t>511115</t>
  </si>
  <si>
    <t>Mantenimiento</t>
  </si>
  <si>
    <t>511117</t>
  </si>
  <si>
    <t>51111701</t>
  </si>
  <si>
    <t>51111702</t>
  </si>
  <si>
    <t>Acueducto y Alcantarillado</t>
  </si>
  <si>
    <t>51111705</t>
  </si>
  <si>
    <t>51111706</t>
  </si>
  <si>
    <t>TELECOMUNICACIONES A TRAVES DE INTERNET</t>
  </si>
  <si>
    <t>511118</t>
  </si>
  <si>
    <t>511119</t>
  </si>
  <si>
    <t>Viáticos y gastos de viaje</t>
  </si>
  <si>
    <t>511121</t>
  </si>
  <si>
    <t>Impresos, publicaciones, suscripciones y afiliaciones</t>
  </si>
  <si>
    <t>511123</t>
  </si>
  <si>
    <t>Comunicaciones y transporte</t>
  </si>
  <si>
    <t>51112302</t>
  </si>
  <si>
    <t>Gastos de transporte y comunicaciones</t>
  </si>
  <si>
    <t>511125</t>
  </si>
  <si>
    <t>Seguros generales</t>
  </si>
  <si>
    <t>511146</t>
  </si>
  <si>
    <t>Combustibles y lubricantes</t>
  </si>
  <si>
    <t>511149</t>
  </si>
  <si>
    <t>SERVICIOS DE ASEO,CAFETARIA,RESTAURANTE Y LAV</t>
  </si>
  <si>
    <t>511164</t>
  </si>
  <si>
    <t>GASTOS LEGALES</t>
  </si>
  <si>
    <t>511165</t>
  </si>
  <si>
    <t>Intangibles</t>
  </si>
  <si>
    <t>511190</t>
  </si>
  <si>
    <t>Otros gastos generales</t>
  </si>
  <si>
    <t>51119001</t>
  </si>
  <si>
    <t>ADQUISICIÓN CONSUMO CONTROLADO ALMACÉN</t>
  </si>
  <si>
    <t>53</t>
  </si>
  <si>
    <t>DETERIORO, DEPRECIACIONES, AMORTIZACIONES Y PROVISIO
NES</t>
  </si>
  <si>
    <t>5347</t>
  </si>
  <si>
    <t>DETERIORO DE CUENTAS POR COBRAR</t>
  </si>
  <si>
    <t>534714</t>
  </si>
  <si>
    <t>5360</t>
  </si>
  <si>
    <t xml:space="preserve">DEPRECIACIÓN PROPIEDADES PLANTAS Y EQUIPO </t>
  </si>
  <si>
    <t>536003</t>
  </si>
  <si>
    <t>53600316</t>
  </si>
  <si>
    <t>536004</t>
  </si>
  <si>
    <t>Maquinaria y equipo (SERVICIO)</t>
  </si>
  <si>
    <t>53600402</t>
  </si>
  <si>
    <t xml:space="preserve">Equipos de centros de control </t>
  </si>
  <si>
    <t>53600403</t>
  </si>
  <si>
    <t>53600404</t>
  </si>
  <si>
    <t>53600405</t>
  </si>
  <si>
    <t>536006</t>
  </si>
  <si>
    <t xml:space="preserve">Muebles, enseres y equipo de oficina </t>
  </si>
  <si>
    <t>53600607</t>
  </si>
  <si>
    <t>53600608</t>
  </si>
  <si>
    <t>536007</t>
  </si>
  <si>
    <t xml:space="preserve">Equipos de comunicación y computación </t>
  </si>
  <si>
    <t>53600710</t>
  </si>
  <si>
    <t xml:space="preserve">EQUIPO DE COMUNICACIÓN </t>
  </si>
  <si>
    <t>53600711</t>
  </si>
  <si>
    <t>536008</t>
  </si>
  <si>
    <t xml:space="preserve">Equipos de transporte, tracción y elevación </t>
  </si>
  <si>
    <t>53600812</t>
  </si>
  <si>
    <t xml:space="preserve">EQUIPO DE TRANSPORTE TERRESTRE </t>
  </si>
  <si>
    <t>5366</t>
  </si>
  <si>
    <t xml:space="preserve">Amortización de activos intangibles </t>
  </si>
  <si>
    <t>536605</t>
  </si>
  <si>
    <t xml:space="preserve">Licencias </t>
  </si>
  <si>
    <t>53660514</t>
  </si>
  <si>
    <t>536606</t>
  </si>
  <si>
    <t>53660615</t>
  </si>
  <si>
    <t>5368</t>
  </si>
  <si>
    <t>PROVISIÓN LITIGIOS Y DEMANDAS</t>
  </si>
  <si>
    <t>536801</t>
  </si>
  <si>
    <t>536803</t>
  </si>
  <si>
    <t>536890</t>
  </si>
  <si>
    <t>55</t>
  </si>
  <si>
    <t>GASTO PÚBLICO SOCIAL</t>
  </si>
  <si>
    <t>5504</t>
  </si>
  <si>
    <t>550405</t>
  </si>
  <si>
    <t>Generales</t>
  </si>
  <si>
    <t>55040531075</t>
  </si>
  <si>
    <t>Estructuración de instrumentos de financiación para el desarroll
o territorial   - VIGENCIA -</t>
  </si>
  <si>
    <t>55040531102</t>
  </si>
  <si>
    <t>Desarrollo abierto y transparente de la gestión de la SDHT   - VI
GENCIA -</t>
  </si>
  <si>
    <t>55040531144</t>
  </si>
  <si>
    <t>Gestión para el suministro de agua potable en el D.C.   - VIGENCI
A -</t>
  </si>
  <si>
    <t>55040531151</t>
  </si>
  <si>
    <t>Formulación de la Política de Gestión Integral del Hábitat 2018 - 
2030   - VIGENCIA -</t>
  </si>
  <si>
    <t>55040531153</t>
  </si>
  <si>
    <t>Intervenciones integrales de mejoramiento   - VIGENCIA -</t>
  </si>
  <si>
    <t>5504053417</t>
  </si>
  <si>
    <t>Control a los procesos de enajenación y arriendo de vivienda   - 
VIGENCIA -</t>
  </si>
  <si>
    <t>5504053418</t>
  </si>
  <si>
    <t>Fortalecimiento Institucional   - VIGENCIA -</t>
  </si>
  <si>
    <t>5504053487</t>
  </si>
  <si>
    <t>Gestión de suelo para la construcción de vivienda y usos comple
mentarios   - VIGENCIA -</t>
  </si>
  <si>
    <t>5504053491</t>
  </si>
  <si>
    <t>Comunicación estratégica del Hábitat   - VIGENCIA -</t>
  </si>
  <si>
    <t>55040537505</t>
  </si>
  <si>
    <t>FORTALECIMIENTO JURÍDICO INSTITUCIONAL-VIGENC</t>
  </si>
  <si>
    <t>5504053800</t>
  </si>
  <si>
    <t>Apoyo a la generación de vivienda   - VIGENCIA -</t>
  </si>
  <si>
    <t>5504057</t>
  </si>
  <si>
    <t>ESTRUCTURACIÓN DE INSTRUMENTOS DE FINANCIACIÓ</t>
  </si>
  <si>
    <t>55040591075</t>
  </si>
  <si>
    <t>Estructuración de instrumentos de financiación para el desarroll
o territorial   - RESERVAS -</t>
  </si>
  <si>
    <t>55040591102</t>
  </si>
  <si>
    <t>Desarrollo abierto y transparente de la gestión de la SDHT   - RE
SERVAS -</t>
  </si>
  <si>
    <t>55040591151</t>
  </si>
  <si>
    <t>Formulación de la Política de Gestión Integral del Hábitat 2018 - 
2030   - RESERVAS -</t>
  </si>
  <si>
    <t>55040591153</t>
  </si>
  <si>
    <t>Intervenciones integrales de mejoramiento   - RESERVAS -</t>
  </si>
  <si>
    <t>5504059417</t>
  </si>
  <si>
    <t>Control a los procesos de enajenación y arriendo de vivienda   - 
RESERVAS -</t>
  </si>
  <si>
    <t>5504059418</t>
  </si>
  <si>
    <t>Fortalecimiento Institucional   - RESERVAS -</t>
  </si>
  <si>
    <t>5504059487</t>
  </si>
  <si>
    <t>Gestión de suelo para la construcción de vivienda y usos comple
mentarios   - RESERVAS -</t>
  </si>
  <si>
    <t>5504059488</t>
  </si>
  <si>
    <t>Implementación de instrumentos de gestión y financiación para 
la producción de vivienda de interés prioritario - RESERVA-</t>
  </si>
  <si>
    <t>5504059491</t>
  </si>
  <si>
    <t>Comunicación estratégica del Hábitat   - RESERVAS -</t>
  </si>
  <si>
    <t>5504059800</t>
  </si>
  <si>
    <t>Apoyo a la generación de vivienda   - RESERVAS -</t>
  </si>
  <si>
    <t>57</t>
  </si>
  <si>
    <t>5720</t>
  </si>
  <si>
    <t>OPERACIONES DE ENLACE</t>
  </si>
  <si>
    <t>572080</t>
  </si>
  <si>
    <t xml:space="preserve">RECAUDOS </t>
  </si>
  <si>
    <t>57208001</t>
  </si>
  <si>
    <t>RECAUDOS DE MULTAS Y SANCIONES</t>
  </si>
  <si>
    <t>57208003</t>
  </si>
  <si>
    <t>RECAUDO CONCEPTOS DE NÓMINA</t>
  </si>
  <si>
    <t>572081</t>
  </si>
  <si>
    <t>DEVOLUCIONES DE INGRESOS</t>
  </si>
  <si>
    <t>58</t>
  </si>
  <si>
    <t>5802</t>
  </si>
  <si>
    <t>5804</t>
  </si>
  <si>
    <t>FINANCIEROS</t>
  </si>
  <si>
    <t>580423</t>
  </si>
  <si>
    <t xml:space="preserve">PERDIDA POR BAJA EN CUENTAS POR COBRAR </t>
  </si>
  <si>
    <t>59</t>
  </si>
  <si>
    <t>8</t>
  </si>
  <si>
    <t>81</t>
  </si>
  <si>
    <t>ACTIVOS CONTINGENTES</t>
  </si>
  <si>
    <t>8120</t>
  </si>
  <si>
    <t>LITIGIOS Y MECANISMOS ALTERNATIVOS DE SOLUCIÓ</t>
  </si>
  <si>
    <t>812004</t>
  </si>
  <si>
    <t xml:space="preserve">ADMINISTRATIVAS </t>
  </si>
  <si>
    <t>81200401</t>
  </si>
  <si>
    <t>8190</t>
  </si>
  <si>
    <t>OTROS ACTIVOS CONTINGENTES</t>
  </si>
  <si>
    <t>819090</t>
  </si>
  <si>
    <t>Otros activos contingentes</t>
  </si>
  <si>
    <t>83</t>
  </si>
  <si>
    <t>8315</t>
  </si>
  <si>
    <t>BIENES Y DERECHOS RETIRADOS</t>
  </si>
  <si>
    <t>831510</t>
  </si>
  <si>
    <t>Propiedades, planta y equipo</t>
  </si>
  <si>
    <t>83151005</t>
  </si>
  <si>
    <t>8355</t>
  </si>
  <si>
    <t>EJECUCIÓN DE PROYECTOS DE INVERSIÓN</t>
  </si>
  <si>
    <t>835511</t>
  </si>
  <si>
    <t>Gastos</t>
  </si>
  <si>
    <t>89</t>
  </si>
  <si>
    <t>8905</t>
  </si>
  <si>
    <t>ACTIVOS CONTINGENTES POR CONTRA (CR)</t>
  </si>
  <si>
    <t>890506</t>
  </si>
  <si>
    <t>LITIGIOS Y MECANISMOS ALTERNATIVOS DE SOLUCI</t>
  </si>
  <si>
    <t>89050601</t>
  </si>
  <si>
    <t>890590</t>
  </si>
  <si>
    <t>Otros activos contingentes por contra</t>
  </si>
  <si>
    <t>8915</t>
  </si>
  <si>
    <t>DEUDORAS DE CONTROL POR CONTRA (CR)</t>
  </si>
  <si>
    <t>891506</t>
  </si>
  <si>
    <t>Activos retirados</t>
  </si>
  <si>
    <t>89150605</t>
  </si>
  <si>
    <t>891516</t>
  </si>
  <si>
    <t>Ejecución de proyectos de inversión</t>
  </si>
  <si>
    <t>9</t>
  </si>
  <si>
    <t>91</t>
  </si>
  <si>
    <t>PASIVOS CONTINGENTES</t>
  </si>
  <si>
    <t>9120</t>
  </si>
  <si>
    <t>LITIGIOS Y MECANISMOS ALTERNATIVOS DE SOLUCIÓN DE CON
FLICTOS</t>
  </si>
  <si>
    <t>912001</t>
  </si>
  <si>
    <t>912002</t>
  </si>
  <si>
    <t>LABORALES</t>
  </si>
  <si>
    <t>912004</t>
  </si>
  <si>
    <t>ADMINISTRATIVOS</t>
  </si>
  <si>
    <t>912090</t>
  </si>
  <si>
    <t>Otros litigios y mecanismos alternativos de solución de  conflic
tos</t>
  </si>
  <si>
    <t>9190</t>
  </si>
  <si>
    <t>OTROS PASIVOS CONTINGENTES</t>
  </si>
  <si>
    <t>919090</t>
  </si>
  <si>
    <t>Otros pasivos contingentes</t>
  </si>
  <si>
    <t>93</t>
  </si>
  <si>
    <t>99</t>
  </si>
  <si>
    <t>9905</t>
  </si>
  <si>
    <t>PASIVOS CONTINGENTES POR CONTRA (DB)</t>
  </si>
  <si>
    <t>990505</t>
  </si>
  <si>
    <t>Litigios y mecanismos alternativos de solución de conflictos</t>
  </si>
  <si>
    <t>990590</t>
  </si>
  <si>
    <t>Otros pasivos contingentes por contra</t>
  </si>
  <si>
    <t>A 31 DE MAYO DE 2019</t>
  </si>
  <si>
    <t>A 31 DE 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</si>
</sst>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[$-C0A]d\-mmm\-yyyy;@"/>
    <numFmt numFmtId="166" formatCode="_-* #,##0.00\ _€_-;\-* #,##0.00\ _€_-;_-* &quot;-&quot;??\ _€_-;_-@_-"/>
    <numFmt numFmtId="167" formatCode="_-&quot;$&quot;\ * #,##0.00_-;\-&quot;$&quot;\ * #,##0.00_-;_-&quot;$&quot;\ * &quot;-&quot;_-;_-@_-"/>
    <numFmt numFmtId="168" formatCode="#,##0.00;[Red]#,##0.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39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39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3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39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color theme="0"/>
      <name val="Gabriola"/>
      <family val="5"/>
    </font>
    <font>
      <sz val="18"/>
      <name val="Gabriola"/>
      <family val="5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name val="Dialog.plain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1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8">
    <xf numFmtId="0" fontId="0" fillId="0" borderId="0" xfId="0"/>
    <xf numFmtId="0" fontId="4" fillId="2" borderId="0" xfId="3" applyFont="1" applyFill="1" applyBorder="1"/>
    <xf numFmtId="0" fontId="6" fillId="2" borderId="0" xfId="3" applyFont="1" applyFill="1" applyBorder="1"/>
    <xf numFmtId="0" fontId="7" fillId="2" borderId="0" xfId="3" applyFont="1" applyFill="1" applyBorder="1"/>
    <xf numFmtId="0" fontId="7" fillId="3" borderId="0" xfId="3" applyFont="1" applyFill="1" applyBorder="1" applyAlignment="1">
      <alignment horizontal="right"/>
    </xf>
    <xf numFmtId="0" fontId="9" fillId="3" borderId="0" xfId="3" applyFont="1" applyFill="1" applyBorder="1" applyAlignment="1">
      <alignment horizontal="right"/>
    </xf>
    <xf numFmtId="3" fontId="7" fillId="2" borderId="0" xfId="3" applyNumberFormat="1" applyFont="1" applyFill="1" applyBorder="1"/>
    <xf numFmtId="0" fontId="9" fillId="2" borderId="0" xfId="3" applyFont="1" applyFill="1" applyBorder="1"/>
    <xf numFmtId="0" fontId="2" fillId="2" borderId="0" xfId="3" applyFill="1" applyBorder="1"/>
    <xf numFmtId="49" fontId="19" fillId="4" borderId="1" xfId="3" applyNumberFormat="1" applyFont="1" applyFill="1" applyBorder="1" applyAlignment="1">
      <alignment horizontal="center"/>
    </xf>
    <xf numFmtId="0" fontId="19" fillId="4" borderId="2" xfId="3" applyFont="1" applyFill="1" applyBorder="1"/>
    <xf numFmtId="3" fontId="20" fillId="4" borderId="2" xfId="3" applyNumberFormat="1" applyFont="1" applyFill="1" applyBorder="1"/>
    <xf numFmtId="3" fontId="19" fillId="4" borderId="2" xfId="3" applyNumberFormat="1" applyFont="1" applyFill="1" applyBorder="1"/>
    <xf numFmtId="166" fontId="21" fillId="4" borderId="2" xfId="1" applyFont="1" applyFill="1" applyBorder="1"/>
    <xf numFmtId="0" fontId="22" fillId="4" borderId="2" xfId="3" applyFont="1" applyFill="1" applyBorder="1"/>
    <xf numFmtId="0" fontId="2" fillId="4" borderId="2" xfId="3" applyFont="1" applyFill="1" applyBorder="1"/>
    <xf numFmtId="0" fontId="22" fillId="4" borderId="3" xfId="3" applyFont="1" applyFill="1" applyBorder="1"/>
    <xf numFmtId="0" fontId="22" fillId="0" borderId="0" xfId="3" applyFont="1"/>
    <xf numFmtId="0" fontId="19" fillId="4" borderId="0" xfId="3" applyFont="1" applyFill="1" applyBorder="1" applyAlignment="1">
      <alignment vertical="center"/>
    </xf>
    <xf numFmtId="3" fontId="19" fillId="4" borderId="0" xfId="3" applyNumberFormat="1" applyFont="1" applyFill="1" applyBorder="1" applyAlignment="1">
      <alignment vertical="center"/>
    </xf>
    <xf numFmtId="9" fontId="19" fillId="4" borderId="0" xfId="2" applyNumberFormat="1" applyFont="1" applyFill="1" applyBorder="1" applyAlignment="1">
      <alignment vertical="center"/>
    </xf>
    <xf numFmtId="3" fontId="2" fillId="4" borderId="0" xfId="3" applyNumberFormat="1" applyFont="1" applyFill="1" applyBorder="1" applyAlignment="1">
      <alignment vertical="center"/>
    </xf>
    <xf numFmtId="0" fontId="2" fillId="4" borderId="0" xfId="3" applyFont="1" applyFill="1" applyBorder="1"/>
    <xf numFmtId="0" fontId="2" fillId="4" borderId="5" xfId="3" applyFont="1" applyFill="1" applyBorder="1"/>
    <xf numFmtId="0" fontId="2" fillId="0" borderId="0" xfId="3" applyFont="1"/>
    <xf numFmtId="9" fontId="20" fillId="4" borderId="0" xfId="2" applyNumberFormat="1" applyFont="1" applyFill="1" applyBorder="1" applyAlignment="1" applyProtection="1">
      <alignment horizontal="center" vertical="center"/>
      <protection locked="0"/>
    </xf>
    <xf numFmtId="9" fontId="19" fillId="4" borderId="0" xfId="2" applyNumberFormat="1" applyFont="1" applyFill="1" applyBorder="1" applyAlignment="1" applyProtection="1">
      <alignment horizontal="center" vertical="center"/>
      <protection locked="0"/>
    </xf>
    <xf numFmtId="0" fontId="22" fillId="4" borderId="4" xfId="3" applyFont="1" applyFill="1" applyBorder="1"/>
    <xf numFmtId="49" fontId="2" fillId="4" borderId="0" xfId="3" applyNumberFormat="1" applyFont="1" applyFill="1" applyBorder="1" applyAlignment="1">
      <alignment horizontal="center" vertical="center"/>
    </xf>
    <xf numFmtId="0" fontId="22" fillId="4" borderId="0" xfId="3" applyFont="1" applyFill="1" applyBorder="1"/>
    <xf numFmtId="9" fontId="2" fillId="4" borderId="0" xfId="2" applyNumberFormat="1" applyFont="1" applyFill="1" applyBorder="1" applyAlignment="1">
      <alignment vertical="center"/>
    </xf>
    <xf numFmtId="0" fontId="22" fillId="4" borderId="5" xfId="3" applyFont="1" applyFill="1" applyBorder="1"/>
    <xf numFmtId="49" fontId="19" fillId="4" borderId="8" xfId="3" applyNumberFormat="1" applyFont="1" applyFill="1" applyBorder="1" applyAlignment="1">
      <alignment horizontal="center" vertical="center"/>
    </xf>
    <xf numFmtId="49" fontId="19" fillId="4" borderId="9" xfId="3" applyNumberFormat="1" applyFont="1" applyFill="1" applyBorder="1" applyAlignment="1">
      <alignment horizontal="center" vertical="center"/>
    </xf>
    <xf numFmtId="0" fontId="2" fillId="4" borderId="9" xfId="3" applyFont="1" applyFill="1" applyBorder="1"/>
    <xf numFmtId="9" fontId="19" fillId="4" borderId="9" xfId="2" applyNumberFormat="1" applyFont="1" applyFill="1" applyBorder="1" applyAlignment="1" applyProtection="1">
      <alignment horizontal="center" vertical="center"/>
      <protection locked="0"/>
    </xf>
    <xf numFmtId="0" fontId="19" fillId="4" borderId="9" xfId="3" applyFont="1" applyFill="1" applyBorder="1" applyAlignment="1" applyProtection="1">
      <alignment horizontal="center" vertical="center"/>
      <protection locked="0"/>
    </xf>
    <xf numFmtId="0" fontId="2" fillId="4" borderId="10" xfId="3" applyFont="1" applyFill="1" applyBorder="1"/>
    <xf numFmtId="0" fontId="2" fillId="2" borderId="0" xfId="3" applyFill="1" applyAlignment="1">
      <alignment horizontal="left"/>
    </xf>
    <xf numFmtId="0" fontId="2" fillId="2" borderId="0" xfId="3" applyFill="1"/>
    <xf numFmtId="0" fontId="2" fillId="2" borderId="0" xfId="3" applyFill="1" applyBorder="1" applyProtection="1"/>
    <xf numFmtId="9" fontId="2" fillId="2" borderId="0" xfId="2" applyNumberFormat="1" applyFill="1" applyBorder="1" applyProtection="1"/>
    <xf numFmtId="0" fontId="23" fillId="2" borderId="0" xfId="3" applyFont="1" applyFill="1" applyBorder="1"/>
    <xf numFmtId="0" fontId="25" fillId="2" borderId="0" xfId="3" applyFont="1" applyFill="1" applyBorder="1"/>
    <xf numFmtId="3" fontId="26" fillId="2" borderId="0" xfId="3" applyNumberFormat="1" applyFont="1" applyFill="1" applyBorder="1"/>
    <xf numFmtId="0" fontId="26" fillId="2" borderId="0" xfId="3" applyFont="1" applyFill="1" applyBorder="1"/>
    <xf numFmtId="3" fontId="25" fillId="2" borderId="0" xfId="3" applyNumberFormat="1" applyFont="1" applyFill="1" applyBorder="1"/>
    <xf numFmtId="9" fontId="25" fillId="2" borderId="0" xfId="2" applyNumberFormat="1" applyFont="1" applyFill="1" applyBorder="1"/>
    <xf numFmtId="0" fontId="24" fillId="2" borderId="0" xfId="3" applyFont="1" applyFill="1"/>
    <xf numFmtId="0" fontId="23" fillId="2" borderId="0" xfId="3" applyFont="1" applyFill="1"/>
    <xf numFmtId="0" fontId="23" fillId="2" borderId="0" xfId="3" applyFont="1" applyFill="1" applyProtection="1">
      <protection locked="0"/>
    </xf>
    <xf numFmtId="0" fontId="32" fillId="0" borderId="0" xfId="3" applyFont="1"/>
    <xf numFmtId="41" fontId="0" fillId="0" borderId="0" xfId="6" applyFont="1"/>
    <xf numFmtId="41" fontId="0" fillId="0" borderId="0" xfId="0" applyNumberFormat="1"/>
    <xf numFmtId="41" fontId="0" fillId="0" borderId="0" xfId="6" applyFont="1" applyAlignment="1">
      <alignment horizontal="right"/>
    </xf>
    <xf numFmtId="41" fontId="0" fillId="0" borderId="0" xfId="6" applyFont="1" applyFill="1" applyAlignment="1">
      <alignment horizontal="right"/>
    </xf>
    <xf numFmtId="0" fontId="0" fillId="0" borderId="0" xfId="0" applyAlignment="1">
      <alignment horizontal="left"/>
    </xf>
    <xf numFmtId="42" fontId="7" fillId="0" borderId="0" xfId="7" applyFont="1" applyFill="1" applyBorder="1"/>
    <xf numFmtId="0" fontId="7" fillId="0" borderId="0" xfId="3" applyFont="1" applyFill="1" applyBorder="1"/>
    <xf numFmtId="0" fontId="26" fillId="0" borderId="0" xfId="3" applyFont="1" applyFill="1" applyBorder="1" applyAlignment="1">
      <alignment horizontal="left"/>
    </xf>
    <xf numFmtId="0" fontId="25" fillId="0" borderId="0" xfId="3" applyFont="1" applyFill="1" applyBorder="1"/>
    <xf numFmtId="3" fontId="26" fillId="0" borderId="7" xfId="3" applyNumberFormat="1" applyFont="1" applyFill="1" applyBorder="1" applyProtection="1"/>
    <xf numFmtId="0" fontId="24" fillId="0" borderId="0" xfId="3" applyFont="1" applyFill="1" applyBorder="1" applyAlignment="1">
      <alignment horizontal="left"/>
    </xf>
    <xf numFmtId="0" fontId="23" fillId="0" borderId="4" xfId="3" applyFont="1" applyFill="1" applyBorder="1"/>
    <xf numFmtId="0" fontId="23" fillId="0" borderId="5" xfId="3" applyFont="1" applyFill="1" applyBorder="1"/>
    <xf numFmtId="0" fontId="23" fillId="0" borderId="0" xfId="3" applyFont="1" applyFill="1" applyBorder="1"/>
    <xf numFmtId="3" fontId="26" fillId="0" borderId="0" xfId="3" applyNumberFormat="1" applyFont="1" applyFill="1" applyBorder="1" applyAlignment="1">
      <alignment horizontal="left"/>
    </xf>
    <xf numFmtId="3" fontId="30" fillId="0" borderId="0" xfId="3" applyNumberFormat="1" applyFont="1" applyFill="1" applyBorder="1" applyProtection="1"/>
    <xf numFmtId="3" fontId="24" fillId="0" borderId="0" xfId="3" applyNumberFormat="1" applyFont="1" applyFill="1" applyBorder="1" applyAlignment="1">
      <alignment horizontal="left"/>
    </xf>
    <xf numFmtId="3" fontId="26" fillId="0" borderId="0" xfId="3" applyNumberFormat="1" applyFont="1" applyFill="1" applyBorder="1" applyProtection="1"/>
    <xf numFmtId="0" fontId="19" fillId="0" borderId="0" xfId="3" applyFont="1" applyFill="1" applyBorder="1" applyAlignment="1">
      <alignment vertical="center"/>
    </xf>
    <xf numFmtId="3" fontId="19" fillId="0" borderId="0" xfId="3" applyNumberFormat="1" applyFont="1" applyFill="1" applyBorder="1" applyAlignment="1">
      <alignment vertical="center"/>
    </xf>
    <xf numFmtId="0" fontId="2" fillId="0" borderId="0" xfId="3" applyFont="1" applyFill="1" applyBorder="1"/>
    <xf numFmtId="0" fontId="2" fillId="0" borderId="5" xfId="3" applyFont="1" applyFill="1" applyBorder="1"/>
    <xf numFmtId="0" fontId="2" fillId="0" borderId="4" xfId="3" applyFont="1" applyFill="1" applyBorder="1" applyAlignment="1">
      <alignment horizontal="left"/>
    </xf>
    <xf numFmtId="49" fontId="2" fillId="0" borderId="0" xfId="3" applyNumberFormat="1" applyFont="1" applyFill="1" applyBorder="1" applyAlignment="1">
      <alignment horizontal="left" vertical="center"/>
    </xf>
    <xf numFmtId="3" fontId="22" fillId="0" borderId="0" xfId="3" applyNumberFormat="1" applyFont="1" applyFill="1" applyBorder="1" applyAlignment="1">
      <alignment horizontal="left" vertical="center"/>
    </xf>
    <xf numFmtId="49" fontId="19" fillId="0" borderId="8" xfId="3" applyNumberFormat="1" applyFont="1" applyFill="1" applyBorder="1" applyAlignment="1">
      <alignment horizontal="left" vertical="center"/>
    </xf>
    <xf numFmtId="49" fontId="19" fillId="0" borderId="9" xfId="3" applyNumberFormat="1" applyFont="1" applyFill="1" applyBorder="1" applyAlignment="1">
      <alignment horizontal="left" vertical="center"/>
    </xf>
    <xf numFmtId="0" fontId="2" fillId="0" borderId="9" xfId="3" applyFont="1" applyFill="1" applyBorder="1" applyAlignment="1">
      <alignment horizontal="left"/>
    </xf>
    <xf numFmtId="0" fontId="19" fillId="0" borderId="9" xfId="3" applyFont="1" applyFill="1" applyBorder="1" applyAlignment="1" applyProtection="1">
      <alignment horizontal="left" vertical="center"/>
      <protection locked="0"/>
    </xf>
    <xf numFmtId="0" fontId="2" fillId="0" borderId="10" xfId="3" applyFont="1" applyFill="1" applyBorder="1" applyAlignment="1">
      <alignment horizontal="left"/>
    </xf>
    <xf numFmtId="0" fontId="23" fillId="0" borderId="8" xfId="3" applyFont="1" applyFill="1" applyBorder="1" applyProtection="1">
      <protection locked="0"/>
    </xf>
    <xf numFmtId="0" fontId="23" fillId="0" borderId="9" xfId="3" applyFont="1" applyFill="1" applyBorder="1" applyAlignment="1">
      <alignment horizontal="centerContinuous"/>
    </xf>
    <xf numFmtId="3" fontId="23" fillId="0" borderId="9" xfId="3" applyNumberFormat="1" applyFont="1" applyFill="1" applyBorder="1" applyAlignment="1">
      <alignment horizontal="right"/>
    </xf>
    <xf numFmtId="0" fontId="23" fillId="0" borderId="9" xfId="3" applyFont="1" applyFill="1" applyBorder="1" applyProtection="1">
      <protection locked="0"/>
    </xf>
    <xf numFmtId="0" fontId="23" fillId="0" borderId="10" xfId="3" applyFont="1" applyFill="1" applyBorder="1" applyProtection="1">
      <protection locked="0"/>
    </xf>
    <xf numFmtId="42" fontId="7" fillId="2" borderId="0" xfId="3" applyNumberFormat="1" applyFont="1" applyFill="1" applyBorder="1"/>
    <xf numFmtId="49" fontId="19" fillId="0" borderId="4" xfId="3" applyNumberFormat="1" applyFont="1" applyFill="1" applyBorder="1" applyAlignment="1">
      <alignment horizontal="center" vertical="center"/>
    </xf>
    <xf numFmtId="0" fontId="20" fillId="4" borderId="0" xfId="3" applyFont="1" applyFill="1" applyBorder="1" applyAlignment="1" applyProtection="1">
      <alignment horizontal="center" vertical="center"/>
      <protection locked="0"/>
    </xf>
    <xf numFmtId="0" fontId="19" fillId="4" borderId="0" xfId="3" applyFont="1" applyFill="1" applyBorder="1" applyAlignment="1" applyProtection="1">
      <alignment horizontal="center" vertical="center"/>
      <protection locked="0"/>
    </xf>
    <xf numFmtId="0" fontId="35" fillId="4" borderId="0" xfId="3" applyFont="1" applyFill="1" applyBorder="1" applyAlignment="1" applyProtection="1">
      <alignment vertical="center"/>
      <protection locked="0"/>
    </xf>
    <xf numFmtId="0" fontId="36" fillId="0" borderId="0" xfId="3" applyFont="1" applyBorder="1"/>
    <xf numFmtId="0" fontId="35" fillId="4" borderId="5" xfId="3" applyFont="1" applyFill="1" applyBorder="1" applyAlignment="1" applyProtection="1">
      <alignment vertical="center"/>
      <protection locked="0"/>
    </xf>
    <xf numFmtId="0" fontId="35" fillId="4" borderId="0" xfId="3" applyFont="1" applyFill="1" applyBorder="1" applyAlignment="1" applyProtection="1">
      <alignment horizontal="center" vertical="center"/>
      <protection locked="0"/>
    </xf>
    <xf numFmtId="0" fontId="20" fillId="0" borderId="0" xfId="3" applyFont="1" applyFill="1" applyBorder="1" applyAlignment="1" applyProtection="1">
      <alignment vertical="center"/>
      <protection locked="0"/>
    </xf>
    <xf numFmtId="0" fontId="20" fillId="0" borderId="5" xfId="3" applyFont="1" applyFill="1" applyBorder="1" applyAlignment="1" applyProtection="1">
      <alignment vertical="center"/>
      <protection locked="0"/>
    </xf>
    <xf numFmtId="42" fontId="26" fillId="0" borderId="7" xfId="7" applyNumberFormat="1" applyFont="1" applyFill="1" applyBorder="1" applyProtection="1"/>
    <xf numFmtId="42" fontId="7" fillId="0" borderId="0" xfId="3" applyNumberFormat="1" applyFont="1" applyFill="1" applyBorder="1"/>
    <xf numFmtId="167" fontId="7" fillId="3" borderId="0" xfId="7" applyNumberFormat="1" applyFont="1" applyFill="1" applyBorder="1" applyAlignment="1">
      <alignment horizontal="right"/>
    </xf>
    <xf numFmtId="167" fontId="9" fillId="3" borderId="0" xfId="7" applyNumberFormat="1" applyFont="1" applyFill="1" applyBorder="1" applyAlignment="1">
      <alignment horizontal="right"/>
    </xf>
    <xf numFmtId="44" fontId="9" fillId="3" borderId="0" xfId="3" applyNumberFormat="1" applyFont="1" applyFill="1" applyBorder="1" applyAlignment="1">
      <alignment horizontal="right"/>
    </xf>
    <xf numFmtId="44" fontId="7" fillId="3" borderId="0" xfId="3" applyNumberFormat="1" applyFont="1" applyFill="1" applyBorder="1" applyAlignment="1">
      <alignment horizontal="right"/>
    </xf>
    <xf numFmtId="167" fontId="22" fillId="4" borderId="2" xfId="3" applyNumberFormat="1" applyFont="1" applyFill="1" applyBorder="1"/>
    <xf numFmtId="42" fontId="2" fillId="4" borderId="0" xfId="3" applyNumberFormat="1" applyFont="1" applyFill="1" applyBorder="1"/>
    <xf numFmtId="42" fontId="2" fillId="4" borderId="9" xfId="3" applyNumberFormat="1" applyFont="1" applyFill="1" applyBorder="1"/>
    <xf numFmtId="42" fontId="2" fillId="2" borderId="0" xfId="3" applyNumberFormat="1" applyFill="1" applyBorder="1"/>
    <xf numFmtId="41" fontId="0" fillId="0" borderId="0" xfId="6" applyFont="1" applyBorder="1" applyAlignment="1">
      <alignment horizontal="right"/>
    </xf>
    <xf numFmtId="41" fontId="34" fillId="0" borderId="0" xfId="6" applyFont="1" applyBorder="1" applyAlignment="1">
      <alignment horizontal="center"/>
    </xf>
    <xf numFmtId="0" fontId="37" fillId="0" borderId="0" xfId="0" applyFont="1" applyAlignment="1">
      <alignment horizontal="left"/>
    </xf>
    <xf numFmtId="4" fontId="38" fillId="0" borderId="0" xfId="0" applyNumberFormat="1" applyFont="1" applyAlignment="1">
      <alignment horizontal="right"/>
    </xf>
    <xf numFmtId="168" fontId="38" fillId="0" borderId="0" xfId="0" applyNumberFormat="1" applyFont="1" applyAlignment="1">
      <alignment horizontal="right"/>
    </xf>
    <xf numFmtId="0" fontId="19" fillId="0" borderId="0" xfId="0" applyFont="1"/>
    <xf numFmtId="49" fontId="19" fillId="4" borderId="4" xfId="3" applyNumberFormat="1" applyFont="1" applyFill="1" applyBorder="1" applyAlignment="1">
      <alignment horizontal="center" vertical="center"/>
    </xf>
    <xf numFmtId="42" fontId="23" fillId="2" borderId="0" xfId="3" applyNumberFormat="1" applyFont="1" applyFill="1"/>
    <xf numFmtId="0" fontId="5" fillId="4" borderId="4" xfId="3" applyFont="1" applyFill="1" applyBorder="1" applyAlignment="1">
      <alignment horizontal="centerContinuous"/>
    </xf>
    <xf numFmtId="0" fontId="5" fillId="4" borderId="0" xfId="3" applyFont="1" applyFill="1" applyBorder="1" applyAlignment="1">
      <alignment horizontal="centerContinuous"/>
    </xf>
    <xf numFmtId="0" fontId="6" fillId="4" borderId="0" xfId="3" applyFont="1" applyFill="1" applyBorder="1" applyAlignment="1">
      <alignment horizontal="centerContinuous"/>
    </xf>
    <xf numFmtId="0" fontId="6" fillId="4" borderId="0" xfId="3" applyFont="1" applyFill="1" applyBorder="1" applyAlignment="1" applyProtection="1">
      <alignment horizontal="centerContinuous"/>
    </xf>
    <xf numFmtId="9" fontId="6" fillId="4" borderId="0" xfId="2" applyNumberFormat="1" applyFont="1" applyFill="1" applyBorder="1" applyAlignment="1" applyProtection="1">
      <alignment horizontal="centerContinuous"/>
    </xf>
    <xf numFmtId="42" fontId="6" fillId="4" borderId="0" xfId="3" applyNumberFormat="1" applyFont="1" applyFill="1" applyBorder="1" applyAlignment="1">
      <alignment horizontal="centerContinuous"/>
    </xf>
    <xf numFmtId="0" fontId="6" fillId="4" borderId="5" xfId="3" applyFont="1" applyFill="1" applyBorder="1" applyAlignment="1">
      <alignment horizontal="centerContinuous"/>
    </xf>
    <xf numFmtId="0" fontId="7" fillId="4" borderId="1" xfId="3" applyFont="1" applyFill="1" applyBorder="1"/>
    <xf numFmtId="0" fontId="8" fillId="4" borderId="2" xfId="3" applyFont="1" applyFill="1" applyBorder="1" applyAlignment="1">
      <alignment horizontal="left"/>
    </xf>
    <xf numFmtId="0" fontId="7" fillId="4" borderId="2" xfId="3" applyFont="1" applyFill="1" applyBorder="1"/>
    <xf numFmtId="0" fontId="9" fillId="4" borderId="2" xfId="3" applyFont="1" applyFill="1" applyBorder="1" applyAlignment="1" applyProtection="1">
      <alignment horizontal="center"/>
    </xf>
    <xf numFmtId="9" fontId="9" fillId="4" borderId="2" xfId="2" applyNumberFormat="1" applyFont="1" applyFill="1" applyBorder="1" applyAlignment="1" applyProtection="1">
      <alignment horizontal="center"/>
    </xf>
    <xf numFmtId="42" fontId="9" fillId="4" borderId="2" xfId="3" applyNumberFormat="1" applyFont="1" applyFill="1" applyBorder="1" applyAlignment="1">
      <alignment horizontal="center"/>
    </xf>
    <xf numFmtId="0" fontId="9" fillId="4" borderId="2" xfId="3" applyFont="1" applyFill="1" applyBorder="1" applyAlignment="1">
      <alignment horizontal="center"/>
    </xf>
    <xf numFmtId="0" fontId="7" fillId="4" borderId="3" xfId="3" applyFont="1" applyFill="1" applyBorder="1"/>
    <xf numFmtId="0" fontId="7" fillId="4" borderId="4" xfId="3" applyFont="1" applyFill="1" applyBorder="1"/>
    <xf numFmtId="0" fontId="8" fillId="4" borderId="0" xfId="3" applyFont="1" applyFill="1" applyBorder="1" applyAlignment="1">
      <alignment horizontal="left"/>
    </xf>
    <xf numFmtId="0" fontId="7" fillId="4" borderId="0" xfId="3" applyFont="1" applyFill="1" applyBorder="1"/>
    <xf numFmtId="49" fontId="9" fillId="4" borderId="0" xfId="3" applyNumberFormat="1" applyFont="1" applyFill="1" applyBorder="1" applyAlignment="1" applyProtection="1">
      <alignment horizontal="center"/>
      <protection locked="0"/>
    </xf>
    <xf numFmtId="9" fontId="9" fillId="4" borderId="0" xfId="2" applyNumberFormat="1" applyFont="1" applyFill="1" applyBorder="1" applyAlignment="1" applyProtection="1">
      <alignment horizontal="center"/>
      <protection locked="0"/>
    </xf>
    <xf numFmtId="0" fontId="7" fillId="4" borderId="0" xfId="3" applyFont="1" applyFill="1" applyBorder="1" applyProtection="1"/>
    <xf numFmtId="42" fontId="9" fillId="4" borderId="0" xfId="3" applyNumberFormat="1" applyFont="1" applyFill="1" applyBorder="1" applyAlignment="1" applyProtection="1">
      <alignment horizontal="center"/>
      <protection locked="0"/>
    </xf>
    <xf numFmtId="165" fontId="9" fillId="4" borderId="0" xfId="3" applyNumberFormat="1" applyFont="1" applyFill="1" applyBorder="1" applyAlignment="1" applyProtection="1">
      <alignment horizontal="center"/>
      <protection locked="0"/>
    </xf>
    <xf numFmtId="0" fontId="7" fillId="4" borderId="5" xfId="3" applyFont="1" applyFill="1" applyBorder="1"/>
    <xf numFmtId="1" fontId="7" fillId="4" borderId="4" xfId="3" applyNumberFormat="1" applyFont="1" applyFill="1" applyBorder="1" applyAlignment="1">
      <alignment horizontal="right"/>
    </xf>
    <xf numFmtId="1" fontId="9" fillId="4" borderId="0" xfId="3" applyNumberFormat="1" applyFont="1" applyFill="1" applyBorder="1" applyAlignment="1">
      <alignment horizontal="left"/>
    </xf>
    <xf numFmtId="42" fontId="9" fillId="4" borderId="0" xfId="7" applyFont="1" applyFill="1" applyBorder="1" applyProtection="1"/>
    <xf numFmtId="1" fontId="9" fillId="4" borderId="0" xfId="2" applyNumberFormat="1" applyFont="1" applyFill="1" applyBorder="1" applyAlignment="1" applyProtection="1">
      <alignment horizontal="center"/>
      <protection locked="0"/>
    </xf>
    <xf numFmtId="1" fontId="7" fillId="4" borderId="0" xfId="3" applyNumberFormat="1" applyFont="1" applyFill="1" applyBorder="1" applyAlignment="1" applyProtection="1">
      <alignment horizontal="right"/>
    </xf>
    <xf numFmtId="42" fontId="9" fillId="4" borderId="0" xfId="7" applyNumberFormat="1" applyFont="1" applyFill="1" applyBorder="1" applyProtection="1"/>
    <xf numFmtId="3" fontId="7" fillId="4" borderId="0" xfId="3" applyNumberFormat="1" applyFont="1" applyFill="1" applyBorder="1" applyAlignment="1">
      <alignment horizontal="right"/>
    </xf>
    <xf numFmtId="0" fontId="7" fillId="4" borderId="5" xfId="3" applyFont="1" applyFill="1" applyBorder="1" applyAlignment="1">
      <alignment horizontal="right"/>
    </xf>
    <xf numFmtId="1" fontId="7" fillId="4" borderId="0" xfId="3" applyNumberFormat="1" applyFont="1" applyFill="1" applyBorder="1" applyAlignment="1">
      <alignment horizontal="left"/>
    </xf>
    <xf numFmtId="42" fontId="7" fillId="4" borderId="0" xfId="7" applyFont="1" applyFill="1" applyBorder="1" applyAlignment="1" applyProtection="1">
      <alignment horizontal="right"/>
    </xf>
    <xf numFmtId="42" fontId="7" fillId="4" borderId="0" xfId="7" applyNumberFormat="1" applyFont="1" applyFill="1" applyBorder="1" applyAlignment="1">
      <alignment horizontal="right"/>
    </xf>
    <xf numFmtId="1" fontId="9" fillId="4" borderId="4" xfId="3" applyNumberFormat="1" applyFont="1" applyFill="1" applyBorder="1" applyAlignment="1">
      <alignment horizontal="right"/>
    </xf>
    <xf numFmtId="42" fontId="9" fillId="4" borderId="0" xfId="7" applyFont="1" applyFill="1" applyBorder="1" applyAlignment="1">
      <alignment horizontal="right"/>
    </xf>
    <xf numFmtId="1" fontId="10" fillId="4" borderId="6" xfId="3" applyNumberFormat="1" applyFont="1" applyFill="1" applyBorder="1" applyProtection="1"/>
    <xf numFmtId="1" fontId="10" fillId="4" borderId="0" xfId="3" applyNumberFormat="1" applyFont="1" applyFill="1" applyBorder="1" applyProtection="1"/>
    <xf numFmtId="42" fontId="9" fillId="4" borderId="0" xfId="7" applyNumberFormat="1" applyFont="1" applyFill="1" applyBorder="1" applyAlignment="1">
      <alignment horizontal="right"/>
    </xf>
    <xf numFmtId="9" fontId="9" fillId="4" borderId="0" xfId="2" applyFont="1" applyFill="1" applyBorder="1" applyAlignment="1" applyProtection="1">
      <alignment horizontal="center"/>
      <protection locked="0"/>
    </xf>
    <xf numFmtId="3" fontId="10" fillId="4" borderId="6" xfId="3" applyNumberFormat="1" applyFont="1" applyFill="1" applyBorder="1" applyProtection="1"/>
    <xf numFmtId="0" fontId="9" fillId="4" borderId="5" xfId="3" applyFont="1" applyFill="1" applyBorder="1" applyAlignment="1">
      <alignment horizontal="right"/>
    </xf>
    <xf numFmtId="42" fontId="10" fillId="4" borderId="0" xfId="7" applyFont="1" applyFill="1" applyBorder="1" applyProtection="1"/>
    <xf numFmtId="42" fontId="10" fillId="4" borderId="0" xfId="7" applyNumberFormat="1" applyFont="1" applyFill="1" applyBorder="1" applyProtection="1"/>
    <xf numFmtId="3" fontId="10" fillId="4" borderId="0" xfId="3" applyNumberFormat="1" applyFont="1" applyFill="1" applyBorder="1" applyProtection="1"/>
    <xf numFmtId="1" fontId="11" fillId="4" borderId="0" xfId="3" applyNumberFormat="1" applyFont="1" applyFill="1" applyBorder="1" applyAlignment="1">
      <alignment horizontal="left"/>
    </xf>
    <xf numFmtId="42" fontId="11" fillId="4" borderId="6" xfId="7" applyFont="1" applyFill="1" applyBorder="1" applyProtection="1"/>
    <xf numFmtId="1" fontId="12" fillId="4" borderId="0" xfId="3" applyNumberFormat="1" applyFont="1" applyFill="1" applyBorder="1" applyAlignment="1">
      <alignment horizontal="left"/>
    </xf>
    <xf numFmtId="42" fontId="11" fillId="4" borderId="6" xfId="7" applyNumberFormat="1" applyFont="1" applyFill="1" applyBorder="1" applyProtection="1"/>
    <xf numFmtId="1" fontId="7" fillId="4" borderId="0" xfId="3" applyNumberFormat="1" applyFont="1" applyFill="1" applyBorder="1"/>
    <xf numFmtId="42" fontId="7" fillId="4" borderId="0" xfId="7" applyNumberFormat="1" applyFont="1" applyFill="1" applyBorder="1"/>
    <xf numFmtId="0" fontId="7" fillId="4" borderId="0" xfId="3" applyFont="1" applyFill="1" applyBorder="1" applyAlignment="1">
      <alignment horizontal="left"/>
    </xf>
    <xf numFmtId="1" fontId="7" fillId="4" borderId="4" xfId="3" applyNumberFormat="1" applyFont="1" applyFill="1" applyBorder="1"/>
    <xf numFmtId="1" fontId="11" fillId="4" borderId="6" xfId="3" applyNumberFormat="1" applyFont="1" applyFill="1" applyBorder="1" applyProtection="1"/>
    <xf numFmtId="1" fontId="11" fillId="4" borderId="0" xfId="3" applyNumberFormat="1" applyFont="1" applyFill="1" applyBorder="1" applyProtection="1"/>
    <xf numFmtId="3" fontId="11" fillId="4" borderId="6" xfId="3" applyNumberFormat="1" applyFont="1" applyFill="1" applyBorder="1" applyProtection="1"/>
    <xf numFmtId="1" fontId="7" fillId="4" borderId="0" xfId="3" applyNumberFormat="1" applyFont="1" applyFill="1" applyBorder="1" applyProtection="1"/>
    <xf numFmtId="3" fontId="7" fillId="4" borderId="0" xfId="3" applyNumberFormat="1" applyFont="1" applyFill="1" applyBorder="1"/>
    <xf numFmtId="165" fontId="14" fillId="4" borderId="0" xfId="3" applyNumberFormat="1" applyFont="1" applyFill="1" applyBorder="1" applyAlignment="1" applyProtection="1">
      <alignment horizontal="center"/>
      <protection locked="0"/>
    </xf>
    <xf numFmtId="3" fontId="13" fillId="4" borderId="0" xfId="3" applyNumberFormat="1" applyFont="1" applyFill="1" applyBorder="1"/>
    <xf numFmtId="0" fontId="13" fillId="4" borderId="5" xfId="3" applyFont="1" applyFill="1" applyBorder="1"/>
    <xf numFmtId="3" fontId="11" fillId="4" borderId="0" xfId="3" applyNumberFormat="1" applyFont="1" applyFill="1" applyBorder="1" applyProtection="1"/>
    <xf numFmtId="1" fontId="9" fillId="4" borderId="0" xfId="3" applyNumberFormat="1" applyFont="1" applyFill="1" applyBorder="1"/>
    <xf numFmtId="42" fontId="9" fillId="4" borderId="0" xfId="7" applyNumberFormat="1" applyFont="1" applyFill="1" applyBorder="1"/>
    <xf numFmtId="0" fontId="9" fillId="4" borderId="5" xfId="3" applyFont="1" applyFill="1" applyBorder="1"/>
    <xf numFmtId="42" fontId="9" fillId="4" borderId="0" xfId="7" applyFont="1" applyFill="1" applyBorder="1"/>
    <xf numFmtId="0" fontId="9" fillId="4" borderId="0" xfId="3" applyFont="1" applyFill="1" applyBorder="1"/>
    <xf numFmtId="1" fontId="10" fillId="4" borderId="0" xfId="3" applyNumberFormat="1" applyFont="1" applyFill="1" applyBorder="1" applyAlignment="1">
      <alignment horizontal="left"/>
    </xf>
    <xf numFmtId="42" fontId="10" fillId="4" borderId="7" xfId="7" applyNumberFormat="1" applyFont="1" applyFill="1" applyBorder="1"/>
    <xf numFmtId="1" fontId="17" fillId="4" borderId="0" xfId="3" applyNumberFormat="1" applyFont="1" applyFill="1" applyBorder="1" applyAlignment="1">
      <alignment horizontal="left"/>
    </xf>
    <xf numFmtId="42" fontId="7" fillId="4" borderId="0" xfId="7" applyNumberFormat="1" applyFont="1" applyFill="1" applyBorder="1" applyAlignment="1" applyProtection="1">
      <alignment horizontal="right"/>
      <protection locked="0"/>
    </xf>
    <xf numFmtId="0" fontId="13" fillId="4" borderId="0" xfId="3" applyFont="1" applyFill="1" applyBorder="1"/>
    <xf numFmtId="3" fontId="10" fillId="4" borderId="7" xfId="3" applyNumberFormat="1" applyFont="1" applyFill="1" applyBorder="1"/>
    <xf numFmtId="1" fontId="9" fillId="4" borderId="4" xfId="3" applyNumberFormat="1" applyFont="1" applyFill="1" applyBorder="1"/>
    <xf numFmtId="1" fontId="9" fillId="4" borderId="0" xfId="3" applyNumberFormat="1" applyFont="1" applyFill="1" applyBorder="1" applyProtection="1"/>
    <xf numFmtId="42" fontId="7" fillId="4" borderId="0" xfId="7" applyFont="1" applyFill="1" applyBorder="1"/>
    <xf numFmtId="42" fontId="33" fillId="4" borderId="0" xfId="7" applyNumberFormat="1" applyFont="1" applyFill="1" applyBorder="1"/>
    <xf numFmtId="42" fontId="10" fillId="4" borderId="6" xfId="7" applyFont="1" applyFill="1" applyBorder="1" applyProtection="1"/>
    <xf numFmtId="1" fontId="16" fillId="4" borderId="0" xfId="3" applyNumberFormat="1" applyFont="1" applyFill="1" applyBorder="1"/>
    <xf numFmtId="42" fontId="16" fillId="4" borderId="0" xfId="7" applyFont="1" applyFill="1" applyBorder="1"/>
    <xf numFmtId="3" fontId="15" fillId="4" borderId="0" xfId="3" applyNumberFormat="1" applyFont="1" applyFill="1" applyBorder="1"/>
    <xf numFmtId="1" fontId="7" fillId="4" borderId="0" xfId="3" applyNumberFormat="1" applyFont="1" applyFill="1" applyBorder="1" applyProtection="1">
      <protection locked="0"/>
    </xf>
    <xf numFmtId="1" fontId="10" fillId="4" borderId="0" xfId="3" applyNumberFormat="1" applyFont="1" applyFill="1" applyBorder="1"/>
    <xf numFmtId="1" fontId="18" fillId="4" borderId="0" xfId="3" applyNumberFormat="1" applyFont="1" applyFill="1" applyBorder="1" applyAlignment="1">
      <alignment horizontal="left"/>
    </xf>
    <xf numFmtId="42" fontId="7" fillId="4" borderId="0" xfId="7" applyNumberFormat="1" applyFont="1" applyFill="1" applyBorder="1" applyProtection="1">
      <protection locked="0"/>
    </xf>
    <xf numFmtId="1" fontId="7" fillId="4" borderId="0" xfId="2" applyNumberFormat="1" applyFont="1" applyFill="1" applyBorder="1"/>
    <xf numFmtId="1" fontId="18" fillId="4" borderId="0" xfId="3" applyNumberFormat="1" applyFont="1" applyFill="1" applyBorder="1" applyProtection="1"/>
    <xf numFmtId="42" fontId="18" fillId="4" borderId="0" xfId="7" applyNumberFormat="1" applyFont="1" applyFill="1" applyBorder="1"/>
    <xf numFmtId="9" fontId="7" fillId="4" borderId="0" xfId="2" applyFont="1" applyFill="1" applyBorder="1"/>
    <xf numFmtId="3" fontId="18" fillId="4" borderId="0" xfId="3" applyNumberFormat="1" applyFont="1" applyFill="1" applyBorder="1"/>
    <xf numFmtId="1" fontId="16" fillId="4" borderId="0" xfId="3" applyNumberFormat="1" applyFont="1" applyFill="1" applyBorder="1" applyProtection="1"/>
    <xf numFmtId="42" fontId="7" fillId="4" borderId="0" xfId="8" applyNumberFormat="1" applyFont="1" applyFill="1" applyBorder="1"/>
    <xf numFmtId="1" fontId="16" fillId="4" borderId="0" xfId="3" applyNumberFormat="1" applyFont="1" applyFill="1" applyBorder="1" applyAlignment="1">
      <alignment horizontal="left"/>
    </xf>
    <xf numFmtId="42" fontId="16" fillId="4" borderId="0" xfId="7" applyNumberFormat="1" applyFont="1" applyFill="1" applyBorder="1" applyProtection="1"/>
    <xf numFmtId="42" fontId="7" fillId="4" borderId="0" xfId="3" applyNumberFormat="1" applyFont="1" applyFill="1" applyBorder="1"/>
    <xf numFmtId="42" fontId="18" fillId="4" borderId="0" xfId="7" applyNumberFormat="1" applyFont="1" applyFill="1" applyBorder="1" applyAlignment="1">
      <alignment horizontal="right"/>
    </xf>
    <xf numFmtId="1" fontId="33" fillId="4" borderId="0" xfId="3" applyNumberFormat="1" applyFont="1" applyFill="1" applyBorder="1" applyAlignment="1">
      <alignment horizontal="left"/>
    </xf>
    <xf numFmtId="1" fontId="33" fillId="4" borderId="0" xfId="3" applyNumberFormat="1" applyFont="1" applyFill="1" applyBorder="1"/>
    <xf numFmtId="42" fontId="33" fillId="4" borderId="0" xfId="7" applyNumberFormat="1" applyFont="1" applyFill="1" applyBorder="1" applyAlignment="1">
      <alignment horizontal="right"/>
    </xf>
    <xf numFmtId="3" fontId="16" fillId="4" borderId="0" xfId="3" applyNumberFormat="1" applyFont="1" applyFill="1" applyBorder="1"/>
    <xf numFmtId="49" fontId="7" fillId="4" borderId="4" xfId="3" applyNumberFormat="1" applyFont="1" applyFill="1" applyBorder="1" applyAlignment="1">
      <alignment horizontal="center" vertical="center"/>
    </xf>
    <xf numFmtId="0" fontId="7" fillId="4" borderId="0" xfId="3" applyFont="1" applyFill="1" applyBorder="1" applyAlignment="1">
      <alignment vertical="center"/>
    </xf>
    <xf numFmtId="3" fontId="7" fillId="4" borderId="0" xfId="3" applyNumberFormat="1" applyFont="1" applyFill="1" applyBorder="1" applyAlignment="1">
      <alignment vertical="center"/>
    </xf>
    <xf numFmtId="9" fontId="7" fillId="4" borderId="0" xfId="2" applyNumberFormat="1" applyFont="1" applyFill="1" applyBorder="1" applyAlignment="1">
      <alignment vertical="center"/>
    </xf>
    <xf numFmtId="3" fontId="7" fillId="4" borderId="0" xfId="3" applyNumberFormat="1" applyFont="1" applyFill="1" applyBorder="1" applyProtection="1"/>
    <xf numFmtId="0" fontId="18" fillId="4" borderId="0" xfId="3" applyFont="1" applyFill="1" applyBorder="1" applyAlignment="1" applyProtection="1">
      <alignment horizontal="left"/>
      <protection locked="0"/>
    </xf>
    <xf numFmtId="0" fontId="16" fillId="4" borderId="0" xfId="3" applyFont="1" applyFill="1" applyBorder="1" applyAlignment="1" applyProtection="1">
      <alignment horizontal="left"/>
      <protection locked="0"/>
    </xf>
    <xf numFmtId="42" fontId="9" fillId="4" borderId="0" xfId="8" applyNumberFormat="1" applyFont="1" applyFill="1" applyBorder="1" applyAlignment="1" applyProtection="1">
      <alignment horizontal="center"/>
      <protection locked="0"/>
    </xf>
    <xf numFmtId="3" fontId="16" fillId="4" borderId="0" xfId="3" applyNumberFormat="1" applyFont="1" applyFill="1" applyBorder="1" applyProtection="1">
      <protection locked="0"/>
    </xf>
    <xf numFmtId="0" fontId="25" fillId="4" borderId="4" xfId="3" applyFont="1" applyFill="1" applyBorder="1"/>
    <xf numFmtId="0" fontId="25" fillId="4" borderId="0" xfId="3" applyFont="1" applyFill="1" applyBorder="1" applyAlignment="1">
      <alignment horizontal="left"/>
    </xf>
    <xf numFmtId="0" fontId="26" fillId="4" borderId="0" xfId="3" applyFont="1" applyFill="1" applyBorder="1" applyAlignment="1">
      <alignment horizontal="left"/>
    </xf>
    <xf numFmtId="165" fontId="24" fillId="4" borderId="0" xfId="3" applyNumberFormat="1" applyFont="1" applyFill="1" applyBorder="1" applyAlignment="1" applyProtection="1">
      <alignment horizontal="center"/>
    </xf>
    <xf numFmtId="0" fontId="25" fillId="4" borderId="0" xfId="3" applyFont="1" applyFill="1" applyBorder="1"/>
    <xf numFmtId="4" fontId="25" fillId="4" borderId="0" xfId="3" applyNumberFormat="1" applyFont="1" applyFill="1" applyBorder="1"/>
    <xf numFmtId="3" fontId="27" fillId="4" borderId="0" xfId="3" applyNumberFormat="1" applyFont="1" applyFill="1" applyBorder="1"/>
    <xf numFmtId="0" fontId="25" fillId="4" borderId="5" xfId="3" applyFont="1" applyFill="1" applyBorder="1"/>
    <xf numFmtId="0" fontId="26" fillId="4" borderId="4" xfId="3" applyFont="1" applyFill="1" applyBorder="1"/>
    <xf numFmtId="42" fontId="26" fillId="4" borderId="0" xfId="7" applyFont="1" applyFill="1" applyBorder="1" applyProtection="1"/>
    <xf numFmtId="3" fontId="26" fillId="4" borderId="0" xfId="3" applyNumberFormat="1" applyFont="1" applyFill="1" applyBorder="1"/>
    <xf numFmtId="3" fontId="26" fillId="4" borderId="0" xfId="3" applyNumberFormat="1" applyFont="1" applyFill="1" applyBorder="1" applyProtection="1"/>
    <xf numFmtId="0" fontId="26" fillId="4" borderId="5" xfId="3" applyFont="1" applyFill="1" applyBorder="1"/>
    <xf numFmtId="0" fontId="27" fillId="4" borderId="0" xfId="3" applyFont="1" applyFill="1" applyBorder="1" applyAlignment="1">
      <alignment horizontal="left"/>
    </xf>
    <xf numFmtId="49" fontId="28" fillId="4" borderId="0" xfId="4" applyNumberFormat="1" applyFont="1" applyFill="1" applyBorder="1" applyAlignment="1" applyProtection="1">
      <alignment horizontal="center"/>
      <protection locked="0"/>
    </xf>
    <xf numFmtId="42" fontId="27" fillId="4" borderId="0" xfId="7" applyFont="1" applyFill="1" applyBorder="1" applyProtection="1"/>
    <xf numFmtId="3" fontId="25" fillId="4" borderId="0" xfId="3" applyNumberFormat="1" applyFont="1" applyFill="1" applyBorder="1"/>
    <xf numFmtId="3" fontId="27" fillId="4" borderId="0" xfId="3" applyNumberFormat="1" applyFont="1" applyFill="1" applyBorder="1" applyProtection="1"/>
    <xf numFmtId="3" fontId="23" fillId="4" borderId="0" xfId="3" applyNumberFormat="1" applyFont="1" applyFill="1" applyBorder="1" applyProtection="1"/>
    <xf numFmtId="0" fontId="23" fillId="4" borderId="0" xfId="3" applyFont="1" applyFill="1" applyBorder="1" applyAlignment="1">
      <alignment horizontal="left"/>
    </xf>
    <xf numFmtId="42" fontId="23" fillId="4" borderId="0" xfId="7" applyFont="1" applyFill="1" applyBorder="1" applyProtection="1">
      <protection locked="0"/>
    </xf>
    <xf numFmtId="3" fontId="23" fillId="4" borderId="0" xfId="3" applyNumberFormat="1" applyFont="1" applyFill="1" applyBorder="1" applyProtection="1">
      <protection locked="0"/>
    </xf>
    <xf numFmtId="42" fontId="0" fillId="4" borderId="0" xfId="7" applyFont="1" applyFill="1"/>
    <xf numFmtId="0" fontId="24" fillId="4" borderId="0" xfId="3" applyFont="1" applyFill="1" applyBorder="1" applyAlignment="1">
      <alignment horizontal="left"/>
    </xf>
    <xf numFmtId="3" fontId="25" fillId="4" borderId="0" xfId="3" applyNumberFormat="1" applyFont="1" applyFill="1" applyBorder="1" applyProtection="1"/>
    <xf numFmtId="3" fontId="23" fillId="4" borderId="0" xfId="3" applyNumberFormat="1" applyFont="1" applyFill="1" applyBorder="1"/>
    <xf numFmtId="0" fontId="23" fillId="4" borderId="4" xfId="3" applyFont="1" applyFill="1" applyBorder="1"/>
    <xf numFmtId="0" fontId="23" fillId="4" borderId="5" xfId="3" applyFont="1" applyFill="1" applyBorder="1"/>
    <xf numFmtId="0" fontId="29" fillId="4" borderId="0" xfId="3" applyFont="1" applyFill="1" applyBorder="1" applyAlignment="1">
      <alignment horizontal="left"/>
    </xf>
    <xf numFmtId="0" fontId="25" fillId="4" borderId="8" xfId="3" applyFont="1" applyFill="1" applyBorder="1"/>
    <xf numFmtId="0" fontId="23" fillId="4" borderId="9" xfId="3" applyFont="1" applyFill="1" applyBorder="1" applyAlignment="1">
      <alignment horizontal="left"/>
    </xf>
    <xf numFmtId="3" fontId="26" fillId="4" borderId="9" xfId="3" applyNumberFormat="1" applyFont="1" applyFill="1" applyBorder="1"/>
    <xf numFmtId="3" fontId="23" fillId="4" borderId="9" xfId="3" applyNumberFormat="1" applyFont="1" applyFill="1" applyBorder="1" applyProtection="1">
      <protection locked="0"/>
    </xf>
    <xf numFmtId="3" fontId="23" fillId="4" borderId="9" xfId="3" applyNumberFormat="1" applyFont="1" applyFill="1" applyBorder="1" applyProtection="1"/>
    <xf numFmtId="0" fontId="25" fillId="4" borderId="10" xfId="3" applyFont="1" applyFill="1" applyBorder="1"/>
    <xf numFmtId="0" fontId="25" fillId="4" borderId="1" xfId="3" applyFont="1" applyFill="1" applyBorder="1"/>
    <xf numFmtId="0" fontId="23" fillId="4" borderId="2" xfId="3" applyFont="1" applyFill="1" applyBorder="1" applyAlignment="1">
      <alignment horizontal="left"/>
    </xf>
    <xf numFmtId="3" fontId="26" fillId="4" borderId="2" xfId="3" applyNumberFormat="1" applyFont="1" applyFill="1" applyBorder="1"/>
    <xf numFmtId="3" fontId="23" fillId="4" borderId="2" xfId="3" applyNumberFormat="1" applyFont="1" applyFill="1" applyBorder="1" applyProtection="1">
      <protection locked="0"/>
    </xf>
    <xf numFmtId="3" fontId="23" fillId="4" borderId="2" xfId="3" applyNumberFormat="1" applyFont="1" applyFill="1" applyBorder="1" applyProtection="1"/>
    <xf numFmtId="0" fontId="25" fillId="4" borderId="3" xfId="3" applyFont="1" applyFill="1" applyBorder="1"/>
    <xf numFmtId="0" fontId="24" fillId="4" borderId="4" xfId="3" applyFont="1" applyFill="1" applyBorder="1"/>
    <xf numFmtId="42" fontId="27" fillId="4" borderId="6" xfId="7" applyFont="1" applyFill="1" applyBorder="1" applyProtection="1"/>
    <xf numFmtId="0" fontId="24" fillId="4" borderId="0" xfId="3" applyFont="1" applyFill="1" applyBorder="1"/>
    <xf numFmtId="3" fontId="27" fillId="4" borderId="6" xfId="3" applyNumberFormat="1" applyFont="1" applyFill="1" applyBorder="1" applyProtection="1"/>
    <xf numFmtId="0" fontId="24" fillId="4" borderId="5" xfId="3" applyFont="1" applyFill="1" applyBorder="1"/>
    <xf numFmtId="0" fontId="23" fillId="4" borderId="0" xfId="3" applyFont="1" applyFill="1" applyBorder="1"/>
    <xf numFmtId="3" fontId="23" fillId="4" borderId="0" xfId="3" applyNumberFormat="1" applyFont="1" applyFill="1" applyBorder="1" applyAlignment="1">
      <alignment horizontal="left"/>
    </xf>
    <xf numFmtId="42" fontId="23" fillId="4" borderId="0" xfId="7" applyFont="1" applyFill="1" applyBorder="1"/>
    <xf numFmtId="4" fontId="23" fillId="4" borderId="0" xfId="3" applyNumberFormat="1" applyFont="1" applyFill="1" applyBorder="1"/>
    <xf numFmtId="0" fontId="0" fillId="4" borderId="0" xfId="0" applyFill="1"/>
    <xf numFmtId="0" fontId="2" fillId="0" borderId="0" xfId="3" applyFont="1" applyBorder="1"/>
    <xf numFmtId="42" fontId="24" fillId="0" borderId="0" xfId="7" applyFont="1" applyFill="1" applyBorder="1" applyAlignment="1" applyProtection="1">
      <alignment horizontal="center"/>
    </xf>
    <xf numFmtId="42" fontId="27" fillId="0" borderId="0" xfId="7" applyFont="1" applyFill="1" applyBorder="1" applyProtection="1"/>
    <xf numFmtId="42" fontId="23" fillId="0" borderId="0" xfId="7" applyFont="1" applyFill="1" applyBorder="1" applyProtection="1"/>
    <xf numFmtId="42" fontId="23" fillId="0" borderId="0" xfId="7" applyFont="1" applyFill="1" applyBorder="1" applyProtection="1">
      <protection locked="0"/>
    </xf>
    <xf numFmtId="42" fontId="0" fillId="0" borderId="0" xfId="7" applyFont="1" applyFill="1"/>
    <xf numFmtId="42" fontId="25" fillId="0" borderId="0" xfId="7" applyFont="1" applyFill="1" applyBorder="1" applyProtection="1"/>
    <xf numFmtId="42" fontId="26" fillId="0" borderId="0" xfId="7" applyFont="1" applyFill="1" applyBorder="1" applyProtection="1"/>
    <xf numFmtId="42" fontId="23" fillId="0" borderId="9" xfId="7" applyFont="1" applyFill="1" applyBorder="1" applyProtection="1"/>
    <xf numFmtId="42" fontId="23" fillId="0" borderId="2" xfId="7" applyFont="1" applyFill="1" applyBorder="1" applyProtection="1"/>
    <xf numFmtId="42" fontId="27" fillId="0" borderId="6" xfId="7" applyFont="1" applyFill="1" applyBorder="1" applyProtection="1"/>
    <xf numFmtId="1" fontId="11" fillId="0" borderId="0" xfId="3" applyNumberFormat="1" applyFont="1" applyFill="1" applyBorder="1" applyAlignment="1">
      <alignment horizontal="left"/>
    </xf>
    <xf numFmtId="42" fontId="11" fillId="0" borderId="0" xfId="7" applyFont="1" applyFill="1" applyBorder="1" applyProtection="1"/>
    <xf numFmtId="1" fontId="9" fillId="0" borderId="0" xfId="2" applyNumberFormat="1" applyFont="1" applyFill="1" applyBorder="1" applyAlignment="1" applyProtection="1">
      <alignment horizontal="center"/>
      <protection locked="0"/>
    </xf>
    <xf numFmtId="1" fontId="10" fillId="0" borderId="0" xfId="3" applyNumberFormat="1" applyFont="1" applyFill="1" applyBorder="1" applyProtection="1"/>
    <xf numFmtId="1" fontId="7" fillId="0" borderId="0" xfId="3" applyNumberFormat="1" applyFont="1" applyFill="1" applyBorder="1"/>
    <xf numFmtId="42" fontId="7" fillId="0" borderId="0" xfId="7" applyNumberFormat="1" applyFont="1" applyFill="1" applyBorder="1"/>
    <xf numFmtId="1" fontId="7" fillId="0" borderId="0" xfId="3" applyNumberFormat="1" applyFont="1" applyFill="1" applyBorder="1" applyAlignment="1">
      <alignment horizontal="left"/>
    </xf>
    <xf numFmtId="42" fontId="7" fillId="0" borderId="0" xfId="7" applyFont="1" applyFill="1" applyBorder="1" applyProtection="1"/>
    <xf numFmtId="1" fontId="7" fillId="0" borderId="0" xfId="3" applyNumberFormat="1" applyFont="1" applyFill="1" applyBorder="1" applyAlignment="1" applyProtection="1">
      <alignment horizontal="right"/>
    </xf>
    <xf numFmtId="42" fontId="7" fillId="0" borderId="0" xfId="7" applyNumberFormat="1" applyFont="1" applyFill="1" applyBorder="1" applyProtection="1"/>
    <xf numFmtId="42" fontId="33" fillId="0" borderId="0" xfId="7" applyFont="1" applyFill="1" applyBorder="1" applyProtection="1"/>
    <xf numFmtId="0" fontId="7" fillId="0" borderId="0" xfId="3" applyFont="1" applyFill="1" applyBorder="1" applyAlignment="1">
      <alignment horizontal="left"/>
    </xf>
    <xf numFmtId="42" fontId="11" fillId="0" borderId="6" xfId="7" applyFont="1" applyFill="1" applyBorder="1" applyProtection="1"/>
    <xf numFmtId="1" fontId="11" fillId="0" borderId="6" xfId="3" applyNumberFormat="1" applyFont="1" applyFill="1" applyBorder="1" applyProtection="1"/>
    <xf numFmtId="1" fontId="11" fillId="0" borderId="0" xfId="3" applyNumberFormat="1" applyFont="1" applyFill="1" applyBorder="1" applyProtection="1"/>
    <xf numFmtId="1" fontId="7" fillId="0" borderId="0" xfId="3" applyNumberFormat="1" applyFont="1" applyFill="1" applyBorder="1" applyProtection="1"/>
    <xf numFmtId="1" fontId="13" fillId="0" borderId="0" xfId="3" applyNumberFormat="1" applyFont="1" applyFill="1" applyBorder="1" applyAlignment="1">
      <alignment horizontal="left"/>
    </xf>
    <xf numFmtId="42" fontId="13" fillId="0" borderId="0" xfId="7" applyNumberFormat="1" applyFont="1" applyFill="1" applyBorder="1"/>
    <xf numFmtId="42" fontId="11" fillId="0" borderId="6" xfId="7" applyNumberFormat="1" applyFont="1" applyFill="1" applyBorder="1" applyProtection="1"/>
    <xf numFmtId="42" fontId="11" fillId="0" borderId="0" xfId="7" applyNumberFormat="1" applyFont="1" applyFill="1" applyBorder="1" applyProtection="1"/>
    <xf numFmtId="1" fontId="9" fillId="0" borderId="0" xfId="3" applyNumberFormat="1" applyFont="1" applyFill="1" applyBorder="1"/>
    <xf numFmtId="42" fontId="9" fillId="0" borderId="0" xfId="7" applyNumberFormat="1" applyFont="1" applyFill="1" applyBorder="1"/>
    <xf numFmtId="1" fontId="10" fillId="0" borderId="6" xfId="3" applyNumberFormat="1" applyFont="1" applyFill="1" applyBorder="1" applyProtection="1"/>
    <xf numFmtId="42" fontId="9" fillId="0" borderId="0" xfId="7" applyFont="1" applyFill="1" applyBorder="1"/>
    <xf numFmtId="1" fontId="9" fillId="0" borderId="0" xfId="3" applyNumberFormat="1" applyFont="1" applyFill="1" applyBorder="1" applyAlignment="1">
      <alignment horizontal="left"/>
    </xf>
    <xf numFmtId="1" fontId="10" fillId="0" borderId="0" xfId="3" applyNumberFormat="1" applyFont="1" applyFill="1" applyBorder="1" applyAlignment="1">
      <alignment horizontal="left"/>
    </xf>
    <xf numFmtId="42" fontId="10" fillId="0" borderId="7" xfId="7" applyNumberFormat="1" applyFont="1" applyFill="1" applyBorder="1"/>
    <xf numFmtId="1" fontId="17" fillId="0" borderId="0" xfId="3" applyNumberFormat="1" applyFont="1" applyFill="1" applyBorder="1" applyAlignment="1">
      <alignment horizontal="left"/>
    </xf>
    <xf numFmtId="42" fontId="7" fillId="0" borderId="0" xfId="7" applyNumberFormat="1" applyFont="1" applyFill="1" applyBorder="1" applyAlignment="1" applyProtection="1">
      <alignment horizontal="right"/>
      <protection locked="0"/>
    </xf>
    <xf numFmtId="42" fontId="7" fillId="0" borderId="0" xfId="7" applyFont="1" applyFill="1" applyBorder="1" applyProtection="1">
      <protection locked="0"/>
    </xf>
    <xf numFmtId="1" fontId="7" fillId="0" borderId="0" xfId="3" applyNumberFormat="1" applyFont="1" applyFill="1" applyBorder="1" applyAlignment="1">
      <alignment horizontal="left" vertical="center"/>
    </xf>
    <xf numFmtId="42" fontId="7" fillId="0" borderId="0" xfId="7" applyFont="1" applyFill="1" applyBorder="1" applyAlignment="1" applyProtection="1">
      <alignment horizontal="right"/>
      <protection locked="0"/>
    </xf>
    <xf numFmtId="42" fontId="33" fillId="0" borderId="0" xfId="7" applyFont="1" applyFill="1" applyBorder="1" applyAlignment="1">
      <alignment horizontal="right"/>
    </xf>
    <xf numFmtId="42" fontId="7" fillId="0" borderId="0" xfId="7" applyNumberFormat="1" applyFont="1" applyFill="1" applyBorder="1" applyProtection="1">
      <protection locked="0"/>
    </xf>
    <xf numFmtId="0" fontId="3" fillId="4" borderId="1" xfId="3" applyFont="1" applyFill="1" applyBorder="1" applyAlignment="1">
      <alignment horizontal="center"/>
    </xf>
    <xf numFmtId="0" fontId="3" fillId="4" borderId="2" xfId="3" applyFont="1" applyFill="1" applyBorder="1" applyAlignment="1">
      <alignment horizontal="center"/>
    </xf>
    <xf numFmtId="0" fontId="3" fillId="4" borderId="3" xfId="3" applyFont="1" applyFill="1" applyBorder="1" applyAlignment="1">
      <alignment horizontal="center"/>
    </xf>
    <xf numFmtId="0" fontId="3" fillId="4" borderId="4" xfId="3" applyFont="1" applyFill="1" applyBorder="1" applyAlignment="1">
      <alignment horizontal="center"/>
    </xf>
    <xf numFmtId="0" fontId="3" fillId="4" borderId="0" xfId="3" applyFont="1" applyFill="1" applyBorder="1" applyAlignment="1">
      <alignment horizontal="center"/>
    </xf>
    <xf numFmtId="0" fontId="3" fillId="4" borderId="5" xfId="3" applyFont="1" applyFill="1" applyBorder="1" applyAlignment="1">
      <alignment horizontal="center"/>
    </xf>
    <xf numFmtId="0" fontId="3" fillId="4" borderId="4" xfId="3" applyFont="1" applyFill="1" applyBorder="1" applyAlignment="1" applyProtection="1">
      <alignment horizontal="center"/>
      <protection locked="0"/>
    </xf>
    <xf numFmtId="0" fontId="3" fillId="4" borderId="0" xfId="3" applyFont="1" applyFill="1" applyBorder="1" applyAlignment="1" applyProtection="1">
      <alignment horizontal="center"/>
      <protection locked="0"/>
    </xf>
    <xf numFmtId="0" fontId="3" fillId="4" borderId="5" xfId="3" applyFont="1" applyFill="1" applyBorder="1" applyAlignment="1" applyProtection="1">
      <alignment horizontal="center"/>
      <protection locked="0"/>
    </xf>
    <xf numFmtId="0" fontId="20" fillId="4" borderId="4" xfId="3" applyFont="1" applyFill="1" applyBorder="1" applyAlignment="1" applyProtection="1">
      <alignment horizontal="center" vertical="center"/>
      <protection locked="0"/>
    </xf>
    <xf numFmtId="0" fontId="20" fillId="4" borderId="0" xfId="3" applyFont="1" applyFill="1" applyBorder="1" applyAlignment="1" applyProtection="1">
      <alignment horizontal="center" vertical="center"/>
      <protection locked="0"/>
    </xf>
    <xf numFmtId="0" fontId="20" fillId="0" borderId="0" xfId="3" applyFont="1" applyFill="1" applyBorder="1" applyAlignment="1" applyProtection="1">
      <alignment horizontal="center" vertical="center"/>
      <protection locked="0"/>
    </xf>
    <xf numFmtId="49" fontId="19" fillId="4" borderId="4" xfId="3" applyNumberFormat="1" applyFont="1" applyFill="1" applyBorder="1" applyAlignment="1">
      <alignment horizontal="center" vertical="center"/>
    </xf>
    <xf numFmtId="49" fontId="19" fillId="4" borderId="0" xfId="3" applyNumberFormat="1" applyFont="1" applyFill="1" applyBorder="1" applyAlignment="1">
      <alignment horizontal="center" vertical="center"/>
    </xf>
    <xf numFmtId="0" fontId="19" fillId="4" borderId="0" xfId="3" applyFont="1" applyFill="1" applyBorder="1" applyAlignment="1" applyProtection="1">
      <alignment horizontal="center" vertical="center"/>
      <protection locked="0"/>
    </xf>
    <xf numFmtId="0" fontId="3" fillId="4" borderId="1" xfId="3" applyFont="1" applyFill="1" applyBorder="1" applyAlignment="1" applyProtection="1">
      <alignment horizontal="center"/>
    </xf>
    <xf numFmtId="0" fontId="3" fillId="4" borderId="2" xfId="3" applyFont="1" applyFill="1" applyBorder="1" applyAlignment="1" applyProtection="1">
      <alignment horizontal="center"/>
    </xf>
    <xf numFmtId="0" fontId="3" fillId="4" borderId="3" xfId="3" applyFont="1" applyFill="1" applyBorder="1" applyAlignment="1" applyProtection="1">
      <alignment horizontal="center"/>
    </xf>
    <xf numFmtId="0" fontId="3" fillId="4" borderId="4" xfId="3" applyFont="1" applyFill="1" applyBorder="1" applyAlignment="1" applyProtection="1">
      <alignment horizontal="center"/>
    </xf>
    <xf numFmtId="0" fontId="3" fillId="4" borderId="0" xfId="3" applyFont="1" applyFill="1" applyBorder="1" applyAlignment="1" applyProtection="1">
      <alignment horizontal="center"/>
    </xf>
    <xf numFmtId="0" fontId="3" fillId="4" borderId="5" xfId="3" applyFont="1" applyFill="1" applyBorder="1" applyAlignment="1" applyProtection="1">
      <alignment horizontal="center"/>
    </xf>
    <xf numFmtId="0" fontId="3" fillId="4" borderId="8" xfId="3" applyFont="1" applyFill="1" applyBorder="1" applyAlignment="1" applyProtection="1">
      <alignment horizontal="center"/>
      <protection locked="0"/>
    </xf>
    <xf numFmtId="0" fontId="3" fillId="4" borderId="9" xfId="3" applyFont="1" applyFill="1" applyBorder="1" applyAlignment="1" applyProtection="1">
      <alignment horizontal="center"/>
      <protection locked="0"/>
    </xf>
    <xf numFmtId="0" fontId="3" fillId="4" borderId="10" xfId="3" applyFont="1" applyFill="1" applyBorder="1" applyAlignment="1" applyProtection="1">
      <alignment horizontal="center"/>
      <protection locked="0"/>
    </xf>
    <xf numFmtId="49" fontId="19" fillId="0" borderId="4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 applyProtection="1">
      <alignment horizontal="center" vertical="center"/>
      <protection locked="0"/>
    </xf>
    <xf numFmtId="0" fontId="19" fillId="0" borderId="5" xfId="3" applyFont="1" applyFill="1" applyBorder="1" applyAlignment="1" applyProtection="1">
      <alignment horizontal="center" vertical="center"/>
      <protection locked="0"/>
    </xf>
    <xf numFmtId="0" fontId="31" fillId="0" borderId="4" xfId="3" applyFont="1" applyFill="1" applyBorder="1" applyAlignment="1" applyProtection="1">
      <alignment horizontal="center" vertical="center"/>
      <protection locked="0"/>
    </xf>
    <xf numFmtId="0" fontId="31" fillId="0" borderId="0" xfId="3" applyFont="1" applyFill="1" applyBorder="1" applyAlignment="1" applyProtection="1">
      <alignment horizontal="center" vertical="center"/>
      <protection locked="0"/>
    </xf>
    <xf numFmtId="0" fontId="31" fillId="0" borderId="5" xfId="3" applyFont="1" applyFill="1" applyBorder="1" applyAlignment="1" applyProtection="1">
      <alignment horizontal="center" vertical="center"/>
      <protection locked="0"/>
    </xf>
    <xf numFmtId="0" fontId="20" fillId="0" borderId="4" xfId="3" applyFont="1" applyFill="1" applyBorder="1" applyAlignment="1" applyProtection="1">
      <alignment horizontal="center" vertical="center"/>
      <protection locked="0"/>
    </xf>
    <xf numFmtId="0" fontId="20" fillId="0" borderId="5" xfId="3" applyFont="1" applyFill="1" applyBorder="1" applyAlignment="1" applyProtection="1">
      <alignment horizontal="center" vertical="center"/>
      <protection locked="0"/>
    </xf>
    <xf numFmtId="49" fontId="35" fillId="0" borderId="4" xfId="3" applyNumberFormat="1" applyFont="1" applyFill="1" applyBorder="1" applyAlignment="1">
      <alignment horizontal="center" vertical="center"/>
    </xf>
    <xf numFmtId="49" fontId="35" fillId="0" borderId="0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 applyProtection="1">
      <alignment horizontal="center" vertical="center"/>
      <protection locked="0"/>
    </xf>
    <xf numFmtId="0" fontId="35" fillId="0" borderId="5" xfId="3" applyFont="1" applyFill="1" applyBorder="1" applyAlignment="1" applyProtection="1">
      <alignment horizontal="center" vertical="center"/>
      <protection locked="0"/>
    </xf>
  </cellXfs>
  <cellStyles count="9">
    <cellStyle name="Millares" xfId="1" builtinId="3"/>
    <cellStyle name="Millares [0]" xfId="6" builtinId="6"/>
    <cellStyle name="Moneda" xfId="8" builtinId="4"/>
    <cellStyle name="Moneda [0]" xfId="7" builtinId="7"/>
    <cellStyle name="Normal" xfId="0" builtinId="0"/>
    <cellStyle name="Normal 2 3 2" xfId="5" xr:uid="{00000000-0005-0000-0000-000005000000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RICARDO%20CASTRO%20SDHT/CONCEPTOS/MATRIZ%20FINANCIERA/2013%2012%20DICIEMBRE/MATRIZ-DIC%202013%20BOGO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RISTIANOC/Desktop/TRABAJADO%20A%20LA%20FECHA/CIERRE%20DE%20VIEGENCIA%202017/MATRIZ%20-%20SEPTIEMBRE%202017%20BOGOTA%20%20CAR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05-001"/>
      <sheetName val="CGN-2005-001 IMP"/>
      <sheetName val="CGN-2005-002"/>
      <sheetName val="BGENERAL2"/>
      <sheetName val="ACTIVIDAD2"/>
      <sheetName val="ESTCAMBIOS"/>
      <sheetName val="FORM_CONCIL_SIPROJ"/>
    </sheetNames>
    <sheetDataSet>
      <sheetData sheetId="0">
        <row r="3">
          <cell r="B3" t="str">
            <v>SECRETARÍA DISTRITAL DEL HÁBITAT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ENERAL2"/>
      <sheetName val="ACTIVIDAD2"/>
      <sheetName val="FORM_CONCIL_SIPROJ"/>
      <sheetName val="CGN001-2005"/>
      <sheetName val="CGN001-2005 (Diciembre)"/>
      <sheetName val="CGN002-2005"/>
      <sheetName val="CGN002-2005 DICIEMBRE Ç"/>
      <sheetName val="CGN001-2016"/>
      <sheetName val="Hoja1"/>
      <sheetName val="Hoja2"/>
    </sheetNames>
    <sheetDataSet>
      <sheetData sheetId="0"/>
      <sheetData sheetId="1"/>
      <sheetData sheetId="2"/>
      <sheetData sheetId="3">
        <row r="1012">
          <cell r="H1012">
            <v>0</v>
          </cell>
        </row>
        <row r="1056">
          <cell r="H1056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9"/>
  <sheetViews>
    <sheetView workbookViewId="0">
      <selection activeCell="F1" sqref="F1"/>
    </sheetView>
  </sheetViews>
  <sheetFormatPr baseColWidth="10" defaultRowHeight="15"/>
  <cols>
    <col min="1" max="1" width="11.42578125" style="56"/>
    <col min="2" max="2" width="13" style="56" bestFit="1" customWidth="1"/>
    <col min="3" max="3" width="19.5703125" style="54" customWidth="1"/>
    <col min="4" max="4" width="22.28515625" style="54" customWidth="1"/>
    <col min="5" max="5" width="31.7109375" style="54" customWidth="1"/>
    <col min="6" max="6" width="26.28515625" style="55" customWidth="1"/>
    <col min="7" max="7" width="19.28515625" style="54" customWidth="1"/>
    <col min="8" max="8" width="15.140625" style="54" bestFit="1" customWidth="1"/>
    <col min="13" max="13" width="16.28515625" bestFit="1" customWidth="1"/>
  </cols>
  <sheetData>
    <row r="1" spans="1:8" ht="15.75">
      <c r="A1" s="109" t="s">
        <v>102</v>
      </c>
      <c r="B1" s="109" t="s">
        <v>103</v>
      </c>
      <c r="C1" s="110">
        <v>297548373085.60999</v>
      </c>
      <c r="D1" s="110">
        <v>13576337283.639999</v>
      </c>
      <c r="E1" s="110">
        <v>9540348321.1900005</v>
      </c>
      <c r="F1" s="111">
        <v>301584362048.06</v>
      </c>
      <c r="G1" s="107"/>
      <c r="H1" s="107"/>
    </row>
    <row r="2" spans="1:8" ht="15.75">
      <c r="A2" s="109" t="s">
        <v>104</v>
      </c>
      <c r="B2" s="109" t="s">
        <v>105</v>
      </c>
      <c r="C2" s="110">
        <v>2523000</v>
      </c>
      <c r="D2" s="110">
        <v>0</v>
      </c>
      <c r="E2" s="110">
        <v>0</v>
      </c>
      <c r="F2" s="111">
        <v>2523000</v>
      </c>
      <c r="G2" s="108"/>
      <c r="H2" s="108"/>
    </row>
    <row r="3" spans="1:8" ht="15.75">
      <c r="A3" s="109" t="s">
        <v>106</v>
      </c>
      <c r="B3" s="109" t="s">
        <v>4</v>
      </c>
      <c r="C3" s="110">
        <v>2523000</v>
      </c>
      <c r="D3" s="110">
        <v>0</v>
      </c>
      <c r="E3" s="110">
        <v>0</v>
      </c>
      <c r="F3" s="111">
        <v>2523000</v>
      </c>
      <c r="G3" s="107"/>
      <c r="H3" s="107"/>
    </row>
    <row r="4" spans="1:8" ht="15.75">
      <c r="A4" s="109" t="s">
        <v>107</v>
      </c>
      <c r="B4" s="109" t="s">
        <v>108</v>
      </c>
      <c r="C4" s="110">
        <v>2523000</v>
      </c>
      <c r="D4" s="110">
        <v>0</v>
      </c>
      <c r="E4" s="110">
        <v>0</v>
      </c>
      <c r="F4" s="111">
        <v>2523000</v>
      </c>
      <c r="G4" s="107"/>
      <c r="H4" s="107"/>
    </row>
    <row r="5" spans="1:8" ht="15.75">
      <c r="A5" s="109" t="s">
        <v>109</v>
      </c>
      <c r="B5" s="109" t="s">
        <v>110</v>
      </c>
      <c r="C5" s="110">
        <v>25081852858.389999</v>
      </c>
      <c r="D5" s="110">
        <v>8420224050.6400003</v>
      </c>
      <c r="E5" s="110">
        <v>5717947025</v>
      </c>
      <c r="F5" s="111">
        <v>27784129884.029999</v>
      </c>
      <c r="G5" s="107"/>
      <c r="H5" s="107"/>
    </row>
    <row r="6" spans="1:8" ht="15.75">
      <c r="A6" s="109" t="s">
        <v>111</v>
      </c>
      <c r="B6" s="109" t="s">
        <v>6</v>
      </c>
      <c r="C6" s="110">
        <v>40989474743.720001</v>
      </c>
      <c r="D6" s="110">
        <v>5083351522</v>
      </c>
      <c r="E6" s="110">
        <v>4408242293</v>
      </c>
      <c r="F6" s="111">
        <v>41664583972.720001</v>
      </c>
      <c r="G6" s="107"/>
      <c r="H6" s="107"/>
    </row>
    <row r="7" spans="1:8" ht="15.75">
      <c r="A7" s="109" t="s">
        <v>112</v>
      </c>
      <c r="B7" s="109" t="s">
        <v>113</v>
      </c>
      <c r="C7" s="110">
        <v>40989474743.720001</v>
      </c>
      <c r="D7" s="110">
        <v>5083351522</v>
      </c>
      <c r="E7" s="110">
        <v>4408242293</v>
      </c>
      <c r="F7" s="111">
        <v>41664583972.720001</v>
      </c>
      <c r="G7" s="107"/>
      <c r="H7" s="107"/>
    </row>
    <row r="8" spans="1:8" ht="15.75">
      <c r="A8" s="109" t="s">
        <v>114</v>
      </c>
      <c r="B8" s="109" t="s">
        <v>115</v>
      </c>
      <c r="C8" s="110">
        <v>9822443234</v>
      </c>
      <c r="D8" s="110">
        <v>1792872040</v>
      </c>
      <c r="E8" s="110">
        <v>4055838698</v>
      </c>
      <c r="F8" s="111">
        <v>7559476576</v>
      </c>
      <c r="G8" s="107"/>
      <c r="H8" s="107"/>
    </row>
    <row r="9" spans="1:8" ht="15.75">
      <c r="A9" s="109" t="s">
        <v>116</v>
      </c>
      <c r="B9" s="109" t="s">
        <v>117</v>
      </c>
      <c r="C9" s="110">
        <v>31167031509.720001</v>
      </c>
      <c r="D9" s="110">
        <v>3290479482</v>
      </c>
      <c r="E9" s="110">
        <v>352403595</v>
      </c>
      <c r="F9" s="111">
        <v>34105107396.720001</v>
      </c>
      <c r="G9" s="107"/>
      <c r="H9" s="107"/>
    </row>
    <row r="10" spans="1:8" ht="15.75">
      <c r="A10" s="109" t="s">
        <v>118</v>
      </c>
      <c r="B10" s="109" t="s">
        <v>119</v>
      </c>
      <c r="C10" s="110">
        <v>58736461</v>
      </c>
      <c r="D10" s="110">
        <v>1314082164</v>
      </c>
      <c r="E10" s="110">
        <v>1305879507</v>
      </c>
      <c r="F10" s="111">
        <v>66939118</v>
      </c>
      <c r="G10" s="107"/>
      <c r="H10" s="107"/>
    </row>
    <row r="11" spans="1:8" ht="15.75">
      <c r="A11" s="109" t="s">
        <v>120</v>
      </c>
      <c r="B11" s="109" t="s">
        <v>121</v>
      </c>
      <c r="C11" s="110">
        <v>58637461</v>
      </c>
      <c r="D11" s="110">
        <v>16405314</v>
      </c>
      <c r="E11" s="110">
        <v>8202657</v>
      </c>
      <c r="F11" s="111">
        <v>66840118</v>
      </c>
      <c r="G11" s="107"/>
      <c r="H11" s="107"/>
    </row>
    <row r="12" spans="1:8" ht="15.75">
      <c r="A12" s="109" t="s">
        <v>122</v>
      </c>
      <c r="B12" s="109" t="s">
        <v>82</v>
      </c>
      <c r="C12" s="110">
        <v>99000</v>
      </c>
      <c r="D12" s="110">
        <v>1297676850</v>
      </c>
      <c r="E12" s="110">
        <v>1297676850</v>
      </c>
      <c r="F12" s="111">
        <v>99000</v>
      </c>
      <c r="G12" s="107"/>
      <c r="H12" s="107"/>
    </row>
    <row r="13" spans="1:8" ht="15.75">
      <c r="A13" s="109" t="s">
        <v>123</v>
      </c>
      <c r="B13" s="109" t="s">
        <v>49</v>
      </c>
      <c r="C13" s="110">
        <v>-15966358346.33</v>
      </c>
      <c r="D13" s="110">
        <v>2022790364.6400001</v>
      </c>
      <c r="E13" s="110">
        <v>3825225</v>
      </c>
      <c r="F13" s="111">
        <v>-13947393206.690001</v>
      </c>
      <c r="G13" s="107"/>
      <c r="H13" s="107"/>
    </row>
    <row r="14" spans="1:8" ht="15.75">
      <c r="A14" s="109" t="s">
        <v>124</v>
      </c>
      <c r="B14" s="109" t="s">
        <v>125</v>
      </c>
      <c r="C14" s="110">
        <v>-15966358346.33</v>
      </c>
      <c r="D14" s="110">
        <v>2022790364.6400001</v>
      </c>
      <c r="E14" s="110">
        <v>3825225</v>
      </c>
      <c r="F14" s="111">
        <v>-13947393206.690001</v>
      </c>
      <c r="G14" s="107"/>
      <c r="H14" s="107"/>
    </row>
    <row r="15" spans="1:8" ht="15.75">
      <c r="A15" s="109" t="s">
        <v>126</v>
      </c>
      <c r="B15" s="109" t="s">
        <v>127</v>
      </c>
      <c r="C15" s="110">
        <v>2563359500.75</v>
      </c>
      <c r="D15" s="110">
        <v>12554240</v>
      </c>
      <c r="E15" s="110">
        <v>83323929.790000007</v>
      </c>
      <c r="F15" s="111">
        <v>2492589810.96</v>
      </c>
      <c r="G15" s="107"/>
      <c r="H15" s="107"/>
    </row>
    <row r="16" spans="1:8" ht="15.75">
      <c r="A16" s="109" t="s">
        <v>128</v>
      </c>
      <c r="B16" s="109" t="s">
        <v>129</v>
      </c>
      <c r="C16" s="110">
        <v>0</v>
      </c>
      <c r="D16" s="110">
        <v>6277120</v>
      </c>
      <c r="E16" s="110">
        <v>6277120</v>
      </c>
      <c r="F16" s="111">
        <v>0</v>
      </c>
      <c r="G16" s="107"/>
      <c r="H16" s="107"/>
    </row>
    <row r="17" spans="1:8" ht="15.75">
      <c r="A17" s="109" t="s">
        <v>130</v>
      </c>
      <c r="B17" s="109" t="s">
        <v>131</v>
      </c>
      <c r="C17" s="110">
        <v>0</v>
      </c>
      <c r="D17" s="110">
        <v>0</v>
      </c>
      <c r="E17" s="110">
        <v>0</v>
      </c>
      <c r="F17" s="111">
        <v>0</v>
      </c>
      <c r="G17" s="107"/>
      <c r="H17" s="107"/>
    </row>
    <row r="18" spans="1:8" ht="15.75">
      <c r="A18" s="109" t="s">
        <v>132</v>
      </c>
      <c r="B18" s="109" t="s">
        <v>133</v>
      </c>
      <c r="C18" s="110">
        <v>0</v>
      </c>
      <c r="D18" s="110">
        <v>0</v>
      </c>
      <c r="E18" s="110">
        <v>0</v>
      </c>
      <c r="F18" s="111">
        <v>0</v>
      </c>
      <c r="G18" s="107"/>
      <c r="H18" s="107"/>
    </row>
    <row r="19" spans="1:8" ht="15.75">
      <c r="A19" s="109" t="s">
        <v>134</v>
      </c>
      <c r="B19" s="109" t="s">
        <v>135</v>
      </c>
      <c r="C19" s="110">
        <v>0</v>
      </c>
      <c r="D19" s="110">
        <v>6277120</v>
      </c>
      <c r="E19" s="110">
        <v>6277120</v>
      </c>
      <c r="F19" s="111">
        <v>0</v>
      </c>
      <c r="G19" s="107"/>
      <c r="H19" s="107"/>
    </row>
    <row r="20" spans="1:8" ht="15.75">
      <c r="A20" s="109" t="s">
        <v>136</v>
      </c>
      <c r="B20" s="109" t="s">
        <v>137</v>
      </c>
      <c r="C20" s="110">
        <v>0</v>
      </c>
      <c r="D20" s="110">
        <v>6277120</v>
      </c>
      <c r="E20" s="110">
        <v>6277120</v>
      </c>
      <c r="F20" s="111">
        <v>0</v>
      </c>
      <c r="G20" s="107"/>
      <c r="H20" s="107"/>
    </row>
    <row r="21" spans="1:8" ht="15.75">
      <c r="A21" s="109" t="s">
        <v>138</v>
      </c>
      <c r="B21" s="109" t="s">
        <v>139</v>
      </c>
      <c r="C21" s="110">
        <v>976132814</v>
      </c>
      <c r="D21" s="110">
        <v>0</v>
      </c>
      <c r="E21" s="110">
        <v>0</v>
      </c>
      <c r="F21" s="111">
        <v>976132814</v>
      </c>
      <c r="G21" s="107"/>
      <c r="H21" s="107"/>
    </row>
    <row r="22" spans="1:8" ht="15.75">
      <c r="A22" s="109" t="s">
        <v>140</v>
      </c>
      <c r="B22" s="109" t="s">
        <v>141</v>
      </c>
      <c r="C22" s="110">
        <v>976132814</v>
      </c>
      <c r="D22" s="110">
        <v>0</v>
      </c>
      <c r="E22" s="110">
        <v>0</v>
      </c>
      <c r="F22" s="111">
        <v>976132814</v>
      </c>
      <c r="G22" s="107"/>
      <c r="H22" s="107"/>
    </row>
    <row r="23" spans="1:8" ht="15.75">
      <c r="A23" s="109" t="s">
        <v>142</v>
      </c>
      <c r="B23" s="109" t="s">
        <v>51</v>
      </c>
      <c r="C23" s="110">
        <v>976132814</v>
      </c>
      <c r="D23" s="110">
        <v>0</v>
      </c>
      <c r="E23" s="110">
        <v>0</v>
      </c>
      <c r="F23" s="111">
        <v>976132814</v>
      </c>
      <c r="G23" s="107"/>
      <c r="H23" s="107"/>
    </row>
    <row r="24" spans="1:8" ht="15.75">
      <c r="A24" s="109" t="s">
        <v>143</v>
      </c>
      <c r="B24" s="109" t="s">
        <v>144</v>
      </c>
      <c r="C24" s="110">
        <v>205513176.25999999</v>
      </c>
      <c r="D24" s="110">
        <v>0</v>
      </c>
      <c r="E24" s="110">
        <v>0</v>
      </c>
      <c r="F24" s="111">
        <v>205513176.25999999</v>
      </c>
      <c r="G24" s="107"/>
      <c r="H24" s="107"/>
    </row>
    <row r="25" spans="1:8" ht="15.75">
      <c r="A25" s="109" t="s">
        <v>145</v>
      </c>
      <c r="B25" s="109" t="s">
        <v>146</v>
      </c>
      <c r="C25" s="110">
        <v>2394668.62</v>
      </c>
      <c r="D25" s="110">
        <v>0</v>
      </c>
      <c r="E25" s="110">
        <v>0</v>
      </c>
      <c r="F25" s="111">
        <v>2394668.62</v>
      </c>
      <c r="G25" s="107"/>
      <c r="H25" s="107"/>
    </row>
    <row r="26" spans="1:8" ht="15.75">
      <c r="A26" s="109" t="s">
        <v>147</v>
      </c>
      <c r="B26" s="109" t="s">
        <v>148</v>
      </c>
      <c r="C26" s="110">
        <v>2394668.62</v>
      </c>
      <c r="D26" s="110">
        <v>0</v>
      </c>
      <c r="E26" s="110">
        <v>0</v>
      </c>
      <c r="F26" s="111">
        <v>2394668.62</v>
      </c>
      <c r="G26" s="107"/>
      <c r="H26" s="107"/>
    </row>
    <row r="27" spans="1:8" ht="15.75">
      <c r="A27" s="109" t="s">
        <v>149</v>
      </c>
      <c r="B27" s="109" t="s">
        <v>150</v>
      </c>
      <c r="C27" s="110">
        <v>23310819.059999999</v>
      </c>
      <c r="D27" s="110">
        <v>0</v>
      </c>
      <c r="E27" s="110">
        <v>0</v>
      </c>
      <c r="F27" s="111">
        <v>23310819.059999999</v>
      </c>
      <c r="G27" s="107"/>
      <c r="H27" s="107"/>
    </row>
    <row r="28" spans="1:8" ht="15.75">
      <c r="A28" s="109" t="s">
        <v>151</v>
      </c>
      <c r="B28" s="109" t="s">
        <v>152</v>
      </c>
      <c r="C28" s="110">
        <v>23310819.059999999</v>
      </c>
      <c r="D28" s="110">
        <v>0</v>
      </c>
      <c r="E28" s="110">
        <v>0</v>
      </c>
      <c r="F28" s="111">
        <v>23310819.059999999</v>
      </c>
      <c r="G28" s="107"/>
      <c r="H28" s="107"/>
    </row>
    <row r="29" spans="1:8" ht="15.75">
      <c r="A29" s="109" t="s">
        <v>153</v>
      </c>
      <c r="B29" s="109" t="s">
        <v>154</v>
      </c>
      <c r="C29" s="110">
        <v>1976590</v>
      </c>
      <c r="D29" s="110">
        <v>0</v>
      </c>
      <c r="E29" s="110">
        <v>0</v>
      </c>
      <c r="F29" s="111">
        <v>1976590</v>
      </c>
      <c r="G29" s="107"/>
      <c r="H29" s="107"/>
    </row>
    <row r="30" spans="1:8" ht="15.75">
      <c r="A30" s="109" t="s">
        <v>155</v>
      </c>
      <c r="B30" s="109" t="s">
        <v>156</v>
      </c>
      <c r="C30" s="110">
        <v>1976590</v>
      </c>
      <c r="D30" s="110">
        <v>0</v>
      </c>
      <c r="E30" s="110">
        <v>0</v>
      </c>
      <c r="F30" s="111">
        <v>1976590</v>
      </c>
      <c r="G30" s="107"/>
      <c r="H30" s="107"/>
    </row>
    <row r="31" spans="1:8" ht="15.75">
      <c r="A31" s="109" t="s">
        <v>157</v>
      </c>
      <c r="B31" s="109" t="s">
        <v>158</v>
      </c>
      <c r="C31" s="110">
        <v>177831098.58000001</v>
      </c>
      <c r="D31" s="110">
        <v>0</v>
      </c>
      <c r="E31" s="110">
        <v>0</v>
      </c>
      <c r="F31" s="111">
        <v>177831098.58000001</v>
      </c>
      <c r="G31" s="107"/>
      <c r="H31" s="107"/>
    </row>
    <row r="32" spans="1:8" ht="15.75">
      <c r="A32" s="109" t="s">
        <v>159</v>
      </c>
      <c r="B32" s="109" t="s">
        <v>160</v>
      </c>
      <c r="C32" s="110">
        <v>177831098.58000001</v>
      </c>
      <c r="D32" s="110">
        <v>0</v>
      </c>
      <c r="E32" s="110">
        <v>0</v>
      </c>
      <c r="F32" s="111">
        <v>177831098.58000001</v>
      </c>
      <c r="G32" s="107"/>
      <c r="H32" s="107"/>
    </row>
    <row r="33" spans="1:8" ht="15.75">
      <c r="A33" s="109" t="s">
        <v>161</v>
      </c>
      <c r="B33" s="109" t="s">
        <v>16</v>
      </c>
      <c r="C33" s="110">
        <v>352094926.56999999</v>
      </c>
      <c r="D33" s="110">
        <v>0</v>
      </c>
      <c r="E33" s="110">
        <v>0</v>
      </c>
      <c r="F33" s="111">
        <v>352094926.56999999</v>
      </c>
      <c r="G33" s="107"/>
      <c r="H33" s="107"/>
    </row>
    <row r="34" spans="1:8" ht="15.75">
      <c r="A34" s="109" t="s">
        <v>162</v>
      </c>
      <c r="B34" s="109" t="s">
        <v>163</v>
      </c>
      <c r="C34" s="110">
        <v>350562861.79000002</v>
      </c>
      <c r="D34" s="110">
        <v>0</v>
      </c>
      <c r="E34" s="110">
        <v>0</v>
      </c>
      <c r="F34" s="111">
        <v>350562861.79000002</v>
      </c>
      <c r="G34" s="107"/>
      <c r="H34" s="107"/>
    </row>
    <row r="35" spans="1:8" ht="15.75">
      <c r="A35" s="109" t="s">
        <v>164</v>
      </c>
      <c r="B35" s="109" t="s">
        <v>163</v>
      </c>
      <c r="C35" s="110">
        <v>350562861.79000002</v>
      </c>
      <c r="D35" s="110">
        <v>0</v>
      </c>
      <c r="E35" s="110">
        <v>0</v>
      </c>
      <c r="F35" s="111">
        <v>350562861.79000002</v>
      </c>
      <c r="G35" s="107"/>
      <c r="H35" s="107"/>
    </row>
    <row r="36" spans="1:8" ht="15.75">
      <c r="A36" s="109" t="s">
        <v>165</v>
      </c>
      <c r="B36" s="109" t="s">
        <v>166</v>
      </c>
      <c r="C36" s="110">
        <v>1532064.78</v>
      </c>
      <c r="D36" s="110">
        <v>0</v>
      </c>
      <c r="E36" s="110">
        <v>0</v>
      </c>
      <c r="F36" s="111">
        <v>1532064.78</v>
      </c>
      <c r="G36" s="107"/>
      <c r="H36" s="107"/>
    </row>
    <row r="37" spans="1:8" ht="15.75">
      <c r="A37" s="109" t="s">
        <v>167</v>
      </c>
      <c r="B37" s="109" t="s">
        <v>168</v>
      </c>
      <c r="C37" s="110">
        <v>1532064.78</v>
      </c>
      <c r="D37" s="110">
        <v>0</v>
      </c>
      <c r="E37" s="110">
        <v>0</v>
      </c>
      <c r="F37" s="111">
        <v>1532064.78</v>
      </c>
      <c r="G37" s="107"/>
      <c r="H37" s="107"/>
    </row>
    <row r="38" spans="1:8" ht="15.75">
      <c r="A38" s="109" t="s">
        <v>169</v>
      </c>
      <c r="B38" s="109" t="s">
        <v>17</v>
      </c>
      <c r="C38" s="110">
        <v>1865747031.9100001</v>
      </c>
      <c r="D38" s="110">
        <v>6277120</v>
      </c>
      <c r="E38" s="110">
        <v>0</v>
      </c>
      <c r="F38" s="111">
        <v>1872024151.9100001</v>
      </c>
      <c r="G38" s="107"/>
      <c r="H38" s="107"/>
    </row>
    <row r="39" spans="1:8" ht="15.75">
      <c r="A39" s="109" t="s">
        <v>170</v>
      </c>
      <c r="B39" s="109" t="s">
        <v>171</v>
      </c>
      <c r="C39" s="110">
        <v>193090285.37</v>
      </c>
      <c r="D39" s="110">
        <v>0</v>
      </c>
      <c r="E39" s="110">
        <v>0</v>
      </c>
      <c r="F39" s="111">
        <v>193090285.37</v>
      </c>
      <c r="G39" s="107"/>
      <c r="H39" s="107"/>
    </row>
    <row r="40" spans="1:8" ht="15.75">
      <c r="A40" s="109" t="s">
        <v>172</v>
      </c>
      <c r="B40" s="109" t="s">
        <v>173</v>
      </c>
      <c r="C40" s="110">
        <v>193090285.37</v>
      </c>
      <c r="D40" s="110">
        <v>0</v>
      </c>
      <c r="E40" s="110">
        <v>0</v>
      </c>
      <c r="F40" s="111">
        <v>193090285.37</v>
      </c>
      <c r="G40" s="107"/>
      <c r="H40" s="107"/>
    </row>
    <row r="41" spans="1:8" ht="15.75">
      <c r="A41" s="109" t="s">
        <v>174</v>
      </c>
      <c r="B41" s="109" t="s">
        <v>175</v>
      </c>
      <c r="C41" s="110">
        <v>1672656746.54</v>
      </c>
      <c r="D41" s="110">
        <v>6277120</v>
      </c>
      <c r="E41" s="110">
        <v>0</v>
      </c>
      <c r="F41" s="111">
        <v>1678933866.54</v>
      </c>
      <c r="G41" s="107"/>
      <c r="H41" s="107"/>
    </row>
    <row r="42" spans="1:8" ht="15.75">
      <c r="A42" s="109" t="s">
        <v>176</v>
      </c>
      <c r="B42" s="109" t="s">
        <v>177</v>
      </c>
      <c r="C42" s="110">
        <v>1672656746.54</v>
      </c>
      <c r="D42" s="110">
        <v>6277120</v>
      </c>
      <c r="E42" s="110">
        <v>0</v>
      </c>
      <c r="F42" s="111">
        <v>1678933866.54</v>
      </c>
      <c r="G42" s="107"/>
      <c r="H42" s="107"/>
    </row>
    <row r="43" spans="1:8" ht="15.75">
      <c r="A43" s="109" t="s">
        <v>178</v>
      </c>
      <c r="B43" s="109" t="s">
        <v>18</v>
      </c>
      <c r="C43" s="110">
        <v>258247290</v>
      </c>
      <c r="D43" s="110">
        <v>0</v>
      </c>
      <c r="E43" s="110">
        <v>0</v>
      </c>
      <c r="F43" s="111">
        <v>258247290</v>
      </c>
      <c r="G43" s="107"/>
      <c r="H43" s="107"/>
    </row>
    <row r="44" spans="1:8" ht="15.75">
      <c r="A44" s="109" t="s">
        <v>179</v>
      </c>
      <c r="B44" s="109" t="s">
        <v>180</v>
      </c>
      <c r="C44" s="110">
        <v>258247290</v>
      </c>
      <c r="D44" s="110">
        <v>0</v>
      </c>
      <c r="E44" s="110">
        <v>0</v>
      </c>
      <c r="F44" s="111">
        <v>258247290</v>
      </c>
      <c r="G44" s="107"/>
      <c r="H44" s="107"/>
    </row>
    <row r="45" spans="1:8" ht="15.75">
      <c r="A45" s="109" t="s">
        <v>181</v>
      </c>
      <c r="B45" s="109" t="s">
        <v>182</v>
      </c>
      <c r="C45" s="110">
        <v>258247290</v>
      </c>
      <c r="D45" s="110">
        <v>0</v>
      </c>
      <c r="E45" s="110">
        <v>0</v>
      </c>
      <c r="F45" s="111">
        <v>258247290</v>
      </c>
      <c r="G45" s="107"/>
      <c r="H45" s="107"/>
    </row>
    <row r="46" spans="1:8" ht="15.75">
      <c r="A46" s="109" t="s">
        <v>183</v>
      </c>
      <c r="B46" s="109" t="s">
        <v>184</v>
      </c>
      <c r="C46" s="110">
        <v>-1094375737.99</v>
      </c>
      <c r="D46" s="110">
        <v>0</v>
      </c>
      <c r="E46" s="110">
        <v>77046809.790000007</v>
      </c>
      <c r="F46" s="111">
        <v>-1171422547.78</v>
      </c>
      <c r="G46" s="107"/>
      <c r="H46" s="107"/>
    </row>
    <row r="47" spans="1:8" ht="15.75">
      <c r="A47" s="109" t="s">
        <v>185</v>
      </c>
      <c r="B47" s="109" t="s">
        <v>186</v>
      </c>
      <c r="C47" s="110">
        <v>-366049804.83999997</v>
      </c>
      <c r="D47" s="110">
        <v>0</v>
      </c>
      <c r="E47" s="110">
        <v>30504150.460000001</v>
      </c>
      <c r="F47" s="111">
        <v>-396553955.30000001</v>
      </c>
      <c r="G47" s="107"/>
      <c r="H47" s="107"/>
    </row>
    <row r="48" spans="1:8" ht="15.75">
      <c r="A48" s="109" t="s">
        <v>187</v>
      </c>
      <c r="B48" s="109" t="s">
        <v>51</v>
      </c>
      <c r="C48" s="110">
        <v>-366049804.83999997</v>
      </c>
      <c r="D48" s="110">
        <v>0</v>
      </c>
      <c r="E48" s="110">
        <v>30504150.460000001</v>
      </c>
      <c r="F48" s="111">
        <v>-396553955.30000001</v>
      </c>
      <c r="G48" s="107"/>
      <c r="H48" s="107"/>
    </row>
    <row r="49" spans="1:8" ht="15.75">
      <c r="A49" s="109" t="s">
        <v>188</v>
      </c>
      <c r="B49" s="109" t="s">
        <v>189</v>
      </c>
      <c r="C49" s="110">
        <v>-33052180.66</v>
      </c>
      <c r="D49" s="110">
        <v>0</v>
      </c>
      <c r="E49" s="110">
        <v>1922841.35</v>
      </c>
      <c r="F49" s="111">
        <v>-34975022.009999998</v>
      </c>
      <c r="G49" s="107"/>
      <c r="H49" s="107"/>
    </row>
    <row r="50" spans="1:8" ht="15.75">
      <c r="A50" s="109" t="s">
        <v>190</v>
      </c>
      <c r="B50" s="109" t="s">
        <v>191</v>
      </c>
      <c r="C50" s="110">
        <v>-513143.25</v>
      </c>
      <c r="D50" s="110">
        <v>0</v>
      </c>
      <c r="E50" s="110">
        <v>34209.550000000003</v>
      </c>
      <c r="F50" s="111">
        <v>-547352.80000000005</v>
      </c>
      <c r="G50" s="107"/>
      <c r="H50" s="107"/>
    </row>
    <row r="51" spans="1:8" ht="15.75">
      <c r="A51" s="109" t="s">
        <v>192</v>
      </c>
      <c r="B51" s="109" t="s">
        <v>193</v>
      </c>
      <c r="C51" s="110">
        <v>-494147.55</v>
      </c>
      <c r="D51" s="110">
        <v>0</v>
      </c>
      <c r="E51" s="110">
        <v>32943.17</v>
      </c>
      <c r="F51" s="111">
        <v>-527090.72</v>
      </c>
      <c r="G51" s="107"/>
      <c r="H51" s="107"/>
    </row>
    <row r="52" spans="1:8" ht="15.75">
      <c r="A52" s="109" t="s">
        <v>194</v>
      </c>
      <c r="B52" s="109" t="s">
        <v>195</v>
      </c>
      <c r="C52" s="110">
        <v>-32044889.859999999</v>
      </c>
      <c r="D52" s="110">
        <v>0</v>
      </c>
      <c r="E52" s="110">
        <v>1855688.63</v>
      </c>
      <c r="F52" s="111">
        <v>-33900578.490000002</v>
      </c>
      <c r="G52" s="107"/>
      <c r="H52" s="107"/>
    </row>
    <row r="53" spans="1:8" ht="15.75">
      <c r="A53" s="109" t="s">
        <v>196</v>
      </c>
      <c r="B53" s="109" t="s">
        <v>197</v>
      </c>
      <c r="C53" s="110">
        <v>-140337620.71000001</v>
      </c>
      <c r="D53" s="110">
        <v>0</v>
      </c>
      <c r="E53" s="110">
        <v>5264662.0199999996</v>
      </c>
      <c r="F53" s="111">
        <v>-145602282.72999999</v>
      </c>
      <c r="G53" s="107"/>
      <c r="H53" s="107"/>
    </row>
    <row r="54" spans="1:8" ht="15.75">
      <c r="A54" s="109" t="s">
        <v>198</v>
      </c>
      <c r="B54" s="109" t="s">
        <v>199</v>
      </c>
      <c r="C54" s="110">
        <v>-140070400.06</v>
      </c>
      <c r="D54" s="110">
        <v>0</v>
      </c>
      <c r="E54" s="110">
        <v>5246847.3099999996</v>
      </c>
      <c r="F54" s="111">
        <v>-145317247.37</v>
      </c>
      <c r="G54" s="107"/>
      <c r="H54" s="107"/>
    </row>
    <row r="55" spans="1:8" ht="15.75">
      <c r="A55" s="109" t="s">
        <v>200</v>
      </c>
      <c r="B55" s="109" t="s">
        <v>201</v>
      </c>
      <c r="C55" s="110">
        <v>-267220.65000000002</v>
      </c>
      <c r="D55" s="110">
        <v>0</v>
      </c>
      <c r="E55" s="110">
        <v>17814.71</v>
      </c>
      <c r="F55" s="111">
        <v>-285035.36</v>
      </c>
      <c r="G55" s="107"/>
      <c r="H55" s="107"/>
    </row>
    <row r="56" spans="1:8" ht="15.75">
      <c r="A56" s="109" t="s">
        <v>202</v>
      </c>
      <c r="B56" s="109" t="s">
        <v>203</v>
      </c>
      <c r="C56" s="110">
        <v>-444550989.98000002</v>
      </c>
      <c r="D56" s="110">
        <v>0</v>
      </c>
      <c r="E56" s="110">
        <v>36182140.039999999</v>
      </c>
      <c r="F56" s="111">
        <v>-480733130.01999998</v>
      </c>
      <c r="G56" s="107"/>
      <c r="H56" s="107"/>
    </row>
    <row r="57" spans="1:8" ht="15.75">
      <c r="A57" s="109" t="s">
        <v>204</v>
      </c>
      <c r="B57" s="109" t="s">
        <v>205</v>
      </c>
      <c r="C57" s="110">
        <v>-5548824.4500000002</v>
      </c>
      <c r="D57" s="110">
        <v>0</v>
      </c>
      <c r="E57" s="110">
        <v>267742.83</v>
      </c>
      <c r="F57" s="111">
        <v>-5816567.2800000003</v>
      </c>
      <c r="G57" s="107"/>
      <c r="H57" s="107"/>
    </row>
    <row r="58" spans="1:8" ht="15.75">
      <c r="A58" s="109" t="s">
        <v>206</v>
      </c>
      <c r="B58" s="109" t="s">
        <v>173</v>
      </c>
      <c r="C58" s="110">
        <v>-66840622.399999999</v>
      </c>
      <c r="D58" s="110">
        <v>0</v>
      </c>
      <c r="E58" s="110">
        <v>3451320.54</v>
      </c>
      <c r="F58" s="111">
        <v>-70291942.939999998</v>
      </c>
      <c r="G58" s="107"/>
      <c r="H58" s="107"/>
    </row>
    <row r="59" spans="1:8" ht="15.75">
      <c r="A59" s="109" t="s">
        <v>207</v>
      </c>
      <c r="B59" s="109" t="s">
        <v>208</v>
      </c>
      <c r="C59" s="110">
        <v>-372161543.13</v>
      </c>
      <c r="D59" s="110">
        <v>0</v>
      </c>
      <c r="E59" s="110">
        <v>32463076.670000002</v>
      </c>
      <c r="F59" s="111">
        <v>-404624619.80000001</v>
      </c>
      <c r="G59" s="107"/>
      <c r="H59" s="107"/>
    </row>
    <row r="60" spans="1:8" ht="15.75">
      <c r="A60" s="109" t="s">
        <v>209</v>
      </c>
      <c r="B60" s="109" t="s">
        <v>210</v>
      </c>
      <c r="C60" s="110">
        <v>-110385141.8</v>
      </c>
      <c r="D60" s="110">
        <v>0</v>
      </c>
      <c r="E60" s="110">
        <v>3173015.92</v>
      </c>
      <c r="F60" s="111">
        <v>-113558157.72</v>
      </c>
      <c r="G60" s="107"/>
      <c r="H60" s="107"/>
    </row>
    <row r="61" spans="1:8" ht="15.75">
      <c r="A61" s="109" t="s">
        <v>211</v>
      </c>
      <c r="B61" s="109" t="s">
        <v>212</v>
      </c>
      <c r="C61" s="110">
        <v>-110385141.8</v>
      </c>
      <c r="D61" s="110">
        <v>0</v>
      </c>
      <c r="E61" s="110">
        <v>3173015.92</v>
      </c>
      <c r="F61" s="111">
        <v>-113558157.72</v>
      </c>
      <c r="G61" s="107"/>
      <c r="H61" s="107"/>
    </row>
    <row r="62" spans="1:8" ht="15.75">
      <c r="A62" s="109" t="s">
        <v>213</v>
      </c>
      <c r="B62" s="109" t="s">
        <v>22</v>
      </c>
      <c r="C62" s="110">
        <v>269900637726.47</v>
      </c>
      <c r="D62" s="110">
        <v>5143558993</v>
      </c>
      <c r="E62" s="110">
        <v>3739077366.4000001</v>
      </c>
      <c r="F62" s="111">
        <v>271305119353.07001</v>
      </c>
      <c r="G62" s="107"/>
      <c r="H62" s="107"/>
    </row>
    <row r="63" spans="1:8" ht="15.75">
      <c r="A63" s="109" t="s">
        <v>214</v>
      </c>
      <c r="B63" s="109" t="s">
        <v>215</v>
      </c>
      <c r="C63" s="110">
        <v>27701449</v>
      </c>
      <c r="D63" s="110">
        <v>0</v>
      </c>
      <c r="E63" s="110">
        <v>0</v>
      </c>
      <c r="F63" s="111">
        <v>27701449</v>
      </c>
      <c r="G63" s="107"/>
      <c r="H63" s="107"/>
    </row>
    <row r="64" spans="1:8" ht="15.75">
      <c r="A64" s="109" t="s">
        <v>216</v>
      </c>
      <c r="B64" s="109" t="s">
        <v>217</v>
      </c>
      <c r="C64" s="110">
        <v>27701449</v>
      </c>
      <c r="D64" s="110">
        <v>0</v>
      </c>
      <c r="E64" s="110">
        <v>0</v>
      </c>
      <c r="F64" s="111">
        <v>27701449</v>
      </c>
      <c r="G64" s="107"/>
      <c r="H64" s="107"/>
    </row>
    <row r="65" spans="1:13" ht="15.75">
      <c r="A65" s="109" t="s">
        <v>218</v>
      </c>
      <c r="B65" s="109" t="s">
        <v>52</v>
      </c>
      <c r="C65" s="110">
        <v>155502275</v>
      </c>
      <c r="D65" s="110">
        <v>3041200</v>
      </c>
      <c r="E65" s="110">
        <v>33375536</v>
      </c>
      <c r="F65" s="111">
        <v>125167939</v>
      </c>
      <c r="G65" s="107"/>
      <c r="H65" s="107"/>
    </row>
    <row r="66" spans="1:13" ht="15.75">
      <c r="A66" s="109" t="s">
        <v>219</v>
      </c>
      <c r="B66" s="109" t="s">
        <v>220</v>
      </c>
      <c r="C66" s="110">
        <v>155502275</v>
      </c>
      <c r="D66" s="110">
        <v>3041200</v>
      </c>
      <c r="E66" s="110">
        <v>33375536</v>
      </c>
      <c r="F66" s="111">
        <v>125167939</v>
      </c>
      <c r="G66" s="107"/>
      <c r="H66" s="107"/>
    </row>
    <row r="67" spans="1:13" ht="15.75">
      <c r="A67" s="109" t="s">
        <v>221</v>
      </c>
      <c r="B67" s="109" t="s">
        <v>222</v>
      </c>
      <c r="C67" s="110">
        <v>3764998559.4200001</v>
      </c>
      <c r="D67" s="110">
        <v>0</v>
      </c>
      <c r="E67" s="110">
        <v>577310586</v>
      </c>
      <c r="F67" s="111">
        <v>3187687973.4200001</v>
      </c>
      <c r="G67" s="107"/>
      <c r="H67" s="107"/>
    </row>
    <row r="68" spans="1:13" ht="15.75">
      <c r="A68" s="109" t="s">
        <v>223</v>
      </c>
      <c r="B68" s="109" t="s">
        <v>224</v>
      </c>
      <c r="C68" s="110">
        <v>3764998559.4200001</v>
      </c>
      <c r="D68" s="110">
        <v>0</v>
      </c>
      <c r="E68" s="110">
        <v>577310586</v>
      </c>
      <c r="F68" s="111">
        <v>3187687973.4200001</v>
      </c>
      <c r="G68" s="107"/>
      <c r="H68" s="107"/>
      <c r="M68" s="52"/>
    </row>
    <row r="69" spans="1:13" ht="15.75">
      <c r="A69" s="109" t="s">
        <v>225</v>
      </c>
      <c r="B69" s="109" t="s">
        <v>226</v>
      </c>
      <c r="C69" s="110">
        <v>3764998559.4200001</v>
      </c>
      <c r="D69" s="110">
        <v>0</v>
      </c>
      <c r="E69" s="110">
        <v>577310586</v>
      </c>
      <c r="F69" s="111">
        <v>3187687973.4200001</v>
      </c>
      <c r="G69" s="107"/>
      <c r="H69" s="107"/>
      <c r="M69" s="52"/>
    </row>
    <row r="70" spans="1:13" ht="15.75">
      <c r="A70" s="109" t="s">
        <v>227</v>
      </c>
      <c r="B70" s="109" t="s">
        <v>228</v>
      </c>
      <c r="C70" s="110">
        <v>135294431251</v>
      </c>
      <c r="D70" s="110">
        <v>4265062048</v>
      </c>
      <c r="E70" s="110">
        <v>1742322400</v>
      </c>
      <c r="F70" s="111">
        <v>137817170899</v>
      </c>
      <c r="G70" s="107"/>
      <c r="H70" s="107"/>
      <c r="M70" s="53"/>
    </row>
    <row r="71" spans="1:13" ht="15.75">
      <c r="A71" s="109" t="s">
        <v>229</v>
      </c>
      <c r="B71" s="109" t="s">
        <v>230</v>
      </c>
      <c r="C71" s="110">
        <v>135294431251</v>
      </c>
      <c r="D71" s="110">
        <v>4265062048</v>
      </c>
      <c r="E71" s="110">
        <v>1742322400</v>
      </c>
      <c r="F71" s="111">
        <v>137817170899</v>
      </c>
      <c r="G71" s="107"/>
      <c r="H71" s="107"/>
    </row>
    <row r="72" spans="1:13" ht="15.75">
      <c r="A72" s="109" t="s">
        <v>231</v>
      </c>
      <c r="B72" s="109" t="s">
        <v>232</v>
      </c>
      <c r="C72" s="110">
        <v>44494261039</v>
      </c>
      <c r="D72" s="110">
        <v>0</v>
      </c>
      <c r="E72" s="110">
        <v>0</v>
      </c>
      <c r="F72" s="111">
        <v>44494261039</v>
      </c>
      <c r="G72" s="107"/>
      <c r="H72" s="107"/>
      <c r="M72" s="53"/>
    </row>
    <row r="73" spans="1:13" ht="15.75">
      <c r="A73" s="109" t="s">
        <v>233</v>
      </c>
      <c r="B73" s="109" t="s">
        <v>234</v>
      </c>
      <c r="C73" s="110">
        <v>4733291816</v>
      </c>
      <c r="D73" s="110">
        <v>0</v>
      </c>
      <c r="E73" s="110">
        <v>0</v>
      </c>
      <c r="F73" s="111">
        <v>4733291816</v>
      </c>
      <c r="G73" s="107"/>
      <c r="H73" s="107"/>
      <c r="M73" s="53"/>
    </row>
    <row r="74" spans="1:13" ht="15.75">
      <c r="A74" s="109" t="s">
        <v>235</v>
      </c>
      <c r="B74" s="109" t="s">
        <v>236</v>
      </c>
      <c r="C74" s="110">
        <v>4733291816</v>
      </c>
      <c r="D74" s="110">
        <v>0</v>
      </c>
      <c r="E74" s="110">
        <v>0</v>
      </c>
      <c r="F74" s="111">
        <v>4733291816</v>
      </c>
      <c r="G74" s="107"/>
      <c r="H74" s="107"/>
    </row>
    <row r="75" spans="1:13" ht="15.75">
      <c r="A75" s="109" t="s">
        <v>237</v>
      </c>
      <c r="B75" s="109" t="s">
        <v>238</v>
      </c>
      <c r="C75" s="110">
        <v>17125501439</v>
      </c>
      <c r="D75" s="110">
        <v>0</v>
      </c>
      <c r="E75" s="110">
        <v>0</v>
      </c>
      <c r="F75" s="111">
        <v>17125501439</v>
      </c>
      <c r="G75" s="107"/>
      <c r="H75" s="107"/>
    </row>
    <row r="76" spans="1:13" ht="15.75">
      <c r="A76" s="109" t="s">
        <v>239</v>
      </c>
      <c r="B76" s="109" t="s">
        <v>240</v>
      </c>
      <c r="C76" s="110">
        <v>17125501439</v>
      </c>
      <c r="D76" s="110">
        <v>0</v>
      </c>
      <c r="E76" s="110">
        <v>0</v>
      </c>
      <c r="F76" s="111">
        <v>17125501439</v>
      </c>
      <c r="G76" s="107"/>
      <c r="H76" s="107"/>
    </row>
    <row r="77" spans="1:13" ht="15.75">
      <c r="A77" s="109" t="s">
        <v>241</v>
      </c>
      <c r="B77" s="109" t="s">
        <v>242</v>
      </c>
      <c r="C77" s="110">
        <v>22635467784</v>
      </c>
      <c r="D77" s="110">
        <v>0</v>
      </c>
      <c r="E77" s="110">
        <v>0</v>
      </c>
      <c r="F77" s="111">
        <v>22635467784</v>
      </c>
      <c r="G77" s="107"/>
      <c r="H77" s="107"/>
    </row>
    <row r="78" spans="1:13" ht="15.75">
      <c r="A78" s="109" t="s">
        <v>243</v>
      </c>
      <c r="B78" s="109" t="s">
        <v>244</v>
      </c>
      <c r="C78" s="110">
        <v>90800170212</v>
      </c>
      <c r="D78" s="110">
        <v>4265062048</v>
      </c>
      <c r="E78" s="110">
        <v>1742322400</v>
      </c>
      <c r="F78" s="111">
        <v>93322909860</v>
      </c>
      <c r="G78" s="107"/>
      <c r="H78" s="107"/>
    </row>
    <row r="79" spans="1:13" ht="15.75">
      <c r="A79" s="109" t="s">
        <v>245</v>
      </c>
      <c r="B79" s="109" t="s">
        <v>246</v>
      </c>
      <c r="C79" s="110">
        <v>128595615595</v>
      </c>
      <c r="D79" s="110">
        <v>695898000</v>
      </c>
      <c r="E79" s="110">
        <v>1309275150</v>
      </c>
      <c r="F79" s="111">
        <v>127982238445</v>
      </c>
      <c r="G79" s="107"/>
      <c r="H79" s="107"/>
    </row>
    <row r="80" spans="1:13" ht="15.75">
      <c r="A80" s="109" t="s">
        <v>247</v>
      </c>
      <c r="B80" s="109" t="s">
        <v>248</v>
      </c>
      <c r="C80" s="110">
        <v>128595615595</v>
      </c>
      <c r="D80" s="110">
        <v>695898000</v>
      </c>
      <c r="E80" s="110">
        <v>1309275150</v>
      </c>
      <c r="F80" s="111">
        <v>127982238445</v>
      </c>
      <c r="G80" s="107"/>
      <c r="H80" s="107"/>
    </row>
    <row r="81" spans="1:8" ht="15.75">
      <c r="A81" s="109" t="s">
        <v>249</v>
      </c>
      <c r="B81" s="109" t="s">
        <v>250</v>
      </c>
      <c r="C81" s="110">
        <v>88115647295</v>
      </c>
      <c r="D81" s="110">
        <v>695898000</v>
      </c>
      <c r="E81" s="110">
        <v>1309275150</v>
      </c>
      <c r="F81" s="111">
        <v>87502270145</v>
      </c>
      <c r="G81" s="107"/>
      <c r="H81" s="107"/>
    </row>
    <row r="82" spans="1:8" ht="15.75">
      <c r="A82" s="109" t="s">
        <v>251</v>
      </c>
      <c r="B82" s="109" t="s">
        <v>252</v>
      </c>
      <c r="C82" s="110">
        <v>27873024596</v>
      </c>
      <c r="D82" s="110">
        <v>0</v>
      </c>
      <c r="E82" s="110">
        <v>0</v>
      </c>
      <c r="F82" s="111">
        <v>27873024596</v>
      </c>
      <c r="G82" s="107"/>
      <c r="H82" s="107"/>
    </row>
    <row r="83" spans="1:8" ht="15.75">
      <c r="A83" s="109" t="s">
        <v>253</v>
      </c>
      <c r="B83" s="109" t="s">
        <v>254</v>
      </c>
      <c r="C83" s="110">
        <v>9362405500</v>
      </c>
      <c r="D83" s="110">
        <v>0</v>
      </c>
      <c r="E83" s="110">
        <v>0</v>
      </c>
      <c r="F83" s="111">
        <v>9362405500</v>
      </c>
      <c r="G83" s="107"/>
      <c r="H83" s="107"/>
    </row>
    <row r="84" spans="1:8" ht="15.75">
      <c r="A84" s="109" t="s">
        <v>255</v>
      </c>
      <c r="B84" s="109" t="s">
        <v>256</v>
      </c>
      <c r="C84" s="110">
        <v>1297676850</v>
      </c>
      <c r="D84" s="110">
        <v>0</v>
      </c>
      <c r="E84" s="110">
        <v>1297676850</v>
      </c>
      <c r="F84" s="111">
        <v>0</v>
      </c>
      <c r="G84" s="107"/>
      <c r="H84" s="107"/>
    </row>
    <row r="85" spans="1:8" ht="15.75">
      <c r="A85" s="109" t="s">
        <v>257</v>
      </c>
      <c r="B85" s="109" t="s">
        <v>258</v>
      </c>
      <c r="C85" s="110">
        <v>4766766069</v>
      </c>
      <c r="D85" s="110">
        <v>0</v>
      </c>
      <c r="E85" s="110">
        <v>0</v>
      </c>
      <c r="F85" s="111">
        <v>4766766069</v>
      </c>
      <c r="G85" s="107"/>
      <c r="H85" s="107"/>
    </row>
    <row r="86" spans="1:8" ht="15.75">
      <c r="A86" s="109" t="s">
        <v>259</v>
      </c>
      <c r="B86" s="109" t="s">
        <v>260</v>
      </c>
      <c r="C86" s="110">
        <v>7190946000</v>
      </c>
      <c r="D86" s="110">
        <v>695898000</v>
      </c>
      <c r="E86" s="110">
        <v>11598300</v>
      </c>
      <c r="F86" s="111">
        <v>7875245700</v>
      </c>
      <c r="G86" s="107"/>
      <c r="H86" s="107"/>
    </row>
    <row r="87" spans="1:8" ht="15.75">
      <c r="A87" s="109" t="s">
        <v>261</v>
      </c>
      <c r="B87" s="109" t="s">
        <v>262</v>
      </c>
      <c r="C87" s="110">
        <v>32266708184</v>
      </c>
      <c r="D87" s="110">
        <v>0</v>
      </c>
      <c r="E87" s="110">
        <v>0</v>
      </c>
      <c r="F87" s="111">
        <v>32266708184</v>
      </c>
      <c r="G87" s="107"/>
      <c r="H87" s="107"/>
    </row>
    <row r="88" spans="1:8" ht="15.75">
      <c r="A88" s="109" t="s">
        <v>263</v>
      </c>
      <c r="B88" s="109" t="s">
        <v>264</v>
      </c>
      <c r="C88" s="110">
        <v>148621464</v>
      </c>
      <c r="D88" s="110">
        <v>0</v>
      </c>
      <c r="E88" s="110">
        <v>0</v>
      </c>
      <c r="F88" s="111">
        <v>148621464</v>
      </c>
      <c r="G88" s="107"/>
      <c r="H88" s="107"/>
    </row>
    <row r="89" spans="1:8" ht="15.75">
      <c r="A89" s="109" t="s">
        <v>265</v>
      </c>
      <c r="B89" s="109" t="s">
        <v>266</v>
      </c>
      <c r="C89" s="110">
        <v>5209498632</v>
      </c>
      <c r="D89" s="110">
        <v>0</v>
      </c>
      <c r="E89" s="110">
        <v>0</v>
      </c>
      <c r="F89" s="111">
        <v>5209498632</v>
      </c>
      <c r="G89" s="107"/>
      <c r="H89" s="107"/>
    </row>
    <row r="90" spans="1:8" ht="15.75">
      <c r="A90" s="109" t="s">
        <v>267</v>
      </c>
      <c r="B90" s="109" t="s">
        <v>268</v>
      </c>
      <c r="C90" s="110">
        <v>22599968300</v>
      </c>
      <c r="D90" s="110">
        <v>0</v>
      </c>
      <c r="E90" s="110">
        <v>0</v>
      </c>
      <c r="F90" s="111">
        <v>22599968300</v>
      </c>
      <c r="G90" s="107"/>
      <c r="H90" s="107"/>
    </row>
    <row r="91" spans="1:8" ht="15.75">
      <c r="A91" s="109" t="s">
        <v>269</v>
      </c>
      <c r="B91" s="109" t="s">
        <v>270</v>
      </c>
      <c r="C91" s="110">
        <v>16016000000</v>
      </c>
      <c r="D91" s="110">
        <v>0</v>
      </c>
      <c r="E91" s="110">
        <v>0</v>
      </c>
      <c r="F91" s="111">
        <v>16016000000</v>
      </c>
      <c r="G91" s="107"/>
      <c r="H91" s="107"/>
    </row>
    <row r="92" spans="1:8" ht="15.75">
      <c r="A92" s="109" t="s">
        <v>271</v>
      </c>
      <c r="B92" s="109" t="s">
        <v>272</v>
      </c>
      <c r="C92" s="110">
        <v>6583968300</v>
      </c>
      <c r="D92" s="110">
        <v>0</v>
      </c>
      <c r="E92" s="110">
        <v>0</v>
      </c>
      <c r="F92" s="111">
        <v>6583968300</v>
      </c>
      <c r="G92" s="107"/>
      <c r="H92" s="107"/>
    </row>
    <row r="93" spans="1:8" ht="15.75">
      <c r="A93" s="109" t="s">
        <v>273</v>
      </c>
      <c r="B93" s="109" t="s">
        <v>274</v>
      </c>
      <c r="C93" s="110">
        <v>17880000000</v>
      </c>
      <c r="D93" s="110">
        <v>0</v>
      </c>
      <c r="E93" s="110">
        <v>0</v>
      </c>
      <c r="F93" s="111">
        <v>17880000000</v>
      </c>
      <c r="G93" s="107"/>
      <c r="H93" s="107"/>
    </row>
    <row r="94" spans="1:8" ht="15.75">
      <c r="A94" s="109" t="s">
        <v>275</v>
      </c>
      <c r="B94" s="109" t="s">
        <v>276</v>
      </c>
      <c r="C94" s="110">
        <v>17880000000</v>
      </c>
      <c r="D94" s="110">
        <v>0</v>
      </c>
      <c r="E94" s="110">
        <v>0</v>
      </c>
      <c r="F94" s="111">
        <v>17880000000</v>
      </c>
      <c r="G94" s="107"/>
      <c r="H94" s="107"/>
    </row>
    <row r="95" spans="1:8" ht="15.75">
      <c r="A95" s="109" t="s">
        <v>277</v>
      </c>
      <c r="B95" s="109" t="s">
        <v>278</v>
      </c>
      <c r="C95" s="110">
        <v>3316164120.5599999</v>
      </c>
      <c r="D95" s="110">
        <v>179218992</v>
      </c>
      <c r="E95" s="110">
        <v>0</v>
      </c>
      <c r="F95" s="111">
        <v>3495383112.5599999</v>
      </c>
      <c r="G95" s="107"/>
      <c r="H95" s="107"/>
    </row>
    <row r="96" spans="1:8" ht="15.75">
      <c r="A96" s="109" t="s">
        <v>279</v>
      </c>
      <c r="B96" s="109" t="s">
        <v>280</v>
      </c>
      <c r="C96" s="110">
        <v>2860782970.6500001</v>
      </c>
      <c r="D96" s="110">
        <v>179218992</v>
      </c>
      <c r="E96" s="110">
        <v>0</v>
      </c>
      <c r="F96" s="111">
        <v>3040001962.6500001</v>
      </c>
      <c r="G96" s="107"/>
      <c r="H96" s="107"/>
    </row>
    <row r="97" spans="1:8" ht="15.75">
      <c r="A97" s="109" t="s">
        <v>281</v>
      </c>
      <c r="B97" s="109" t="s">
        <v>280</v>
      </c>
      <c r="C97" s="110">
        <v>2860782970.6500001</v>
      </c>
      <c r="D97" s="110">
        <v>179218992</v>
      </c>
      <c r="E97" s="110">
        <v>0</v>
      </c>
      <c r="F97" s="111">
        <v>3040001962.6500001</v>
      </c>
      <c r="G97" s="107"/>
      <c r="H97" s="107"/>
    </row>
    <row r="98" spans="1:8" ht="15.75">
      <c r="A98" s="109" t="s">
        <v>282</v>
      </c>
      <c r="B98" s="109" t="s">
        <v>283</v>
      </c>
      <c r="C98" s="110">
        <v>455381149.91000003</v>
      </c>
      <c r="D98" s="110">
        <v>0</v>
      </c>
      <c r="E98" s="110">
        <v>0</v>
      </c>
      <c r="F98" s="111">
        <v>455381149.91000003</v>
      </c>
      <c r="G98" s="107"/>
      <c r="H98" s="107"/>
    </row>
    <row r="99" spans="1:8" ht="15.75">
      <c r="A99" s="109" t="s">
        <v>284</v>
      </c>
      <c r="B99" s="109" t="s">
        <v>285</v>
      </c>
      <c r="C99" s="110">
        <v>455381149.91000003</v>
      </c>
      <c r="D99" s="110">
        <v>0</v>
      </c>
      <c r="E99" s="110">
        <v>0</v>
      </c>
      <c r="F99" s="111">
        <v>455381149.91000003</v>
      </c>
      <c r="G99" s="107"/>
      <c r="H99" s="107"/>
    </row>
    <row r="100" spans="1:8" ht="15.75">
      <c r="A100" s="109" t="s">
        <v>286</v>
      </c>
      <c r="B100" s="109" t="s">
        <v>287</v>
      </c>
      <c r="C100" s="110">
        <v>-1253775523.51</v>
      </c>
      <c r="D100" s="110">
        <v>338753</v>
      </c>
      <c r="E100" s="110">
        <v>76793694.400000006</v>
      </c>
      <c r="F100" s="111">
        <v>-1330230464.9100001</v>
      </c>
      <c r="G100" s="107"/>
      <c r="H100" s="107"/>
    </row>
    <row r="101" spans="1:8" ht="15.75">
      <c r="A101" s="109" t="s">
        <v>288</v>
      </c>
      <c r="B101" s="109" t="s">
        <v>280</v>
      </c>
      <c r="C101" s="110">
        <v>-987067549.50999999</v>
      </c>
      <c r="D101" s="110">
        <v>338753</v>
      </c>
      <c r="E101" s="110">
        <v>64144218.009999998</v>
      </c>
      <c r="F101" s="111">
        <v>-1050873014.52</v>
      </c>
      <c r="G101" s="107"/>
      <c r="H101" s="107"/>
    </row>
    <row r="102" spans="1:8" ht="15.75">
      <c r="A102" s="109" t="s">
        <v>289</v>
      </c>
      <c r="B102" s="109" t="s">
        <v>290</v>
      </c>
      <c r="C102" s="110">
        <v>-987067549.50999999</v>
      </c>
      <c r="D102" s="110">
        <v>338753</v>
      </c>
      <c r="E102" s="110">
        <v>64144218.009999998</v>
      </c>
      <c r="F102" s="111">
        <v>-1050873014.52</v>
      </c>
      <c r="G102" s="107"/>
      <c r="H102" s="107"/>
    </row>
    <row r="103" spans="1:8" ht="15.75">
      <c r="A103" s="109" t="s">
        <v>291</v>
      </c>
      <c r="B103" s="109" t="s">
        <v>283</v>
      </c>
      <c r="C103" s="110">
        <v>-266707974</v>
      </c>
      <c r="D103" s="110">
        <v>0</v>
      </c>
      <c r="E103" s="110">
        <v>12649476.390000001</v>
      </c>
      <c r="F103" s="111">
        <v>-279357450.38999999</v>
      </c>
      <c r="G103" s="107"/>
      <c r="H103" s="107"/>
    </row>
    <row r="104" spans="1:8" ht="15.75">
      <c r="A104" s="109" t="s">
        <v>292</v>
      </c>
      <c r="B104" s="109" t="s">
        <v>283</v>
      </c>
      <c r="C104" s="110">
        <v>-266707974</v>
      </c>
      <c r="D104" s="110">
        <v>0</v>
      </c>
      <c r="E104" s="110">
        <v>12649476.390000001</v>
      </c>
      <c r="F104" s="111">
        <v>-279357450.38999999</v>
      </c>
      <c r="G104" s="107"/>
      <c r="H104" s="107"/>
    </row>
    <row r="105" spans="1:8" ht="15.75">
      <c r="A105" s="109" t="s">
        <v>293</v>
      </c>
      <c r="B105" s="109" t="s">
        <v>294</v>
      </c>
      <c r="C105" s="110">
        <v>67661408654.25</v>
      </c>
      <c r="D105" s="110">
        <v>9897987298</v>
      </c>
      <c r="E105" s="110">
        <v>10360701204</v>
      </c>
      <c r="F105" s="111">
        <v>68124122560.25</v>
      </c>
      <c r="G105" s="107"/>
      <c r="H105" s="107"/>
    </row>
    <row r="106" spans="1:8" ht="15.75">
      <c r="A106" s="109" t="s">
        <v>295</v>
      </c>
      <c r="B106" s="109" t="s">
        <v>3</v>
      </c>
      <c r="C106" s="110">
        <v>125670795.34999999</v>
      </c>
      <c r="D106" s="110">
        <v>9082845973</v>
      </c>
      <c r="E106" s="110">
        <v>9267522666</v>
      </c>
      <c r="F106" s="111">
        <v>310347488.35000002</v>
      </c>
      <c r="G106" s="107"/>
      <c r="H106" s="107"/>
    </row>
    <row r="107" spans="1:8" ht="15.75">
      <c r="A107" s="109" t="s">
        <v>296</v>
      </c>
      <c r="B107" s="109" t="s">
        <v>5</v>
      </c>
      <c r="C107" s="110">
        <v>0</v>
      </c>
      <c r="D107" s="110">
        <v>7914530913</v>
      </c>
      <c r="E107" s="110">
        <v>8096368106</v>
      </c>
      <c r="F107" s="111">
        <v>181837193</v>
      </c>
      <c r="G107" s="107"/>
      <c r="H107" s="107"/>
    </row>
    <row r="108" spans="1:8" ht="15.75">
      <c r="A108" s="109" t="s">
        <v>297</v>
      </c>
      <c r="B108" s="109" t="s">
        <v>298</v>
      </c>
      <c r="C108" s="110">
        <v>0</v>
      </c>
      <c r="D108" s="110">
        <v>397794572</v>
      </c>
      <c r="E108" s="110">
        <v>579631765</v>
      </c>
      <c r="F108" s="111">
        <v>181837193</v>
      </c>
      <c r="G108" s="107"/>
      <c r="H108" s="107"/>
    </row>
    <row r="109" spans="1:8" ht="15.75">
      <c r="A109" s="109" t="s">
        <v>299</v>
      </c>
      <c r="B109" s="109" t="s">
        <v>300</v>
      </c>
      <c r="C109" s="110">
        <v>0</v>
      </c>
      <c r="D109" s="110">
        <v>225200120</v>
      </c>
      <c r="E109" s="110">
        <v>225200120</v>
      </c>
      <c r="F109" s="111">
        <v>0</v>
      </c>
      <c r="G109" s="107"/>
      <c r="H109" s="107"/>
    </row>
    <row r="110" spans="1:8" ht="15.75">
      <c r="A110" s="109" t="s">
        <v>301</v>
      </c>
      <c r="B110" s="109" t="s">
        <v>302</v>
      </c>
      <c r="C110" s="110">
        <v>0</v>
      </c>
      <c r="D110" s="110">
        <v>124549640</v>
      </c>
      <c r="E110" s="110">
        <v>147001763</v>
      </c>
      <c r="F110" s="111">
        <v>22452123</v>
      </c>
      <c r="G110" s="107"/>
      <c r="H110" s="107"/>
    </row>
    <row r="111" spans="1:8" ht="15.75">
      <c r="A111" s="109" t="s">
        <v>303</v>
      </c>
      <c r="B111" s="109" t="s">
        <v>304</v>
      </c>
      <c r="C111" s="110">
        <v>0</v>
      </c>
      <c r="D111" s="110">
        <v>46744335</v>
      </c>
      <c r="E111" s="110">
        <v>206129405</v>
      </c>
      <c r="F111" s="111">
        <v>159385070</v>
      </c>
      <c r="G111" s="107"/>
      <c r="H111" s="107"/>
    </row>
    <row r="112" spans="1:8" ht="15.75">
      <c r="A112" s="109" t="s">
        <v>305</v>
      </c>
      <c r="B112" s="109" t="s">
        <v>306</v>
      </c>
      <c r="C112" s="110">
        <v>0</v>
      </c>
      <c r="D112" s="110">
        <v>1300477</v>
      </c>
      <c r="E112" s="110">
        <v>1300477</v>
      </c>
      <c r="F112" s="111">
        <v>0</v>
      </c>
      <c r="G112" s="107"/>
      <c r="H112" s="107"/>
    </row>
    <row r="113" spans="1:8" ht="15.75">
      <c r="A113" s="109" t="s">
        <v>307</v>
      </c>
      <c r="B113" s="109" t="s">
        <v>308</v>
      </c>
      <c r="C113" s="110">
        <v>0</v>
      </c>
      <c r="D113" s="110">
        <v>7516736341</v>
      </c>
      <c r="E113" s="110">
        <v>7516736341</v>
      </c>
      <c r="F113" s="111">
        <v>0</v>
      </c>
      <c r="G113" s="107"/>
      <c r="H113" s="107"/>
    </row>
    <row r="114" spans="1:8" ht="15.75">
      <c r="A114" s="109" t="s">
        <v>309</v>
      </c>
      <c r="B114" s="109" t="s">
        <v>310</v>
      </c>
      <c r="C114" s="110">
        <v>0</v>
      </c>
      <c r="D114" s="110">
        <v>2714986883</v>
      </c>
      <c r="E114" s="110">
        <v>2714986883</v>
      </c>
      <c r="F114" s="111">
        <v>0</v>
      </c>
      <c r="G114" s="107"/>
      <c r="H114" s="107"/>
    </row>
    <row r="115" spans="1:8" ht="15.75">
      <c r="A115" s="109" t="s">
        <v>311</v>
      </c>
      <c r="B115" s="109" t="s">
        <v>312</v>
      </c>
      <c r="C115" s="110">
        <v>0</v>
      </c>
      <c r="D115" s="110">
        <v>129336418</v>
      </c>
      <c r="E115" s="110">
        <v>129336418</v>
      </c>
      <c r="F115" s="111">
        <v>0</v>
      </c>
      <c r="G115" s="107"/>
      <c r="H115" s="107"/>
    </row>
    <row r="116" spans="1:8" ht="15.75">
      <c r="A116" s="109" t="s">
        <v>313</v>
      </c>
      <c r="B116" s="109" t="s">
        <v>314</v>
      </c>
      <c r="C116" s="110">
        <v>0</v>
      </c>
      <c r="D116" s="110">
        <v>52123699</v>
      </c>
      <c r="E116" s="110">
        <v>52123699</v>
      </c>
      <c r="F116" s="111">
        <v>0</v>
      </c>
      <c r="G116" s="107"/>
      <c r="H116" s="107"/>
    </row>
    <row r="117" spans="1:8" ht="15.75">
      <c r="A117" s="109" t="s">
        <v>315</v>
      </c>
      <c r="B117" s="109" t="s">
        <v>316</v>
      </c>
      <c r="C117" s="110">
        <v>0</v>
      </c>
      <c r="D117" s="110">
        <v>140880419</v>
      </c>
      <c r="E117" s="110">
        <v>140880419</v>
      </c>
      <c r="F117" s="111">
        <v>0</v>
      </c>
      <c r="G117" s="107"/>
      <c r="H117" s="107"/>
    </row>
    <row r="118" spans="1:8" ht="15.75">
      <c r="A118" s="109" t="s">
        <v>317</v>
      </c>
      <c r="B118" s="109" t="s">
        <v>318</v>
      </c>
      <c r="C118" s="110">
        <v>0</v>
      </c>
      <c r="D118" s="110">
        <v>2863504543</v>
      </c>
      <c r="E118" s="110">
        <v>2863504543</v>
      </c>
      <c r="F118" s="111">
        <v>0</v>
      </c>
      <c r="G118" s="107"/>
      <c r="H118" s="107"/>
    </row>
    <row r="119" spans="1:8" ht="15.75">
      <c r="A119" s="109" t="s">
        <v>319</v>
      </c>
      <c r="B119" s="109" t="s">
        <v>320</v>
      </c>
      <c r="C119" s="110">
        <v>0</v>
      </c>
      <c r="D119" s="110">
        <v>500719390</v>
      </c>
      <c r="E119" s="110">
        <v>500719390</v>
      </c>
      <c r="F119" s="111">
        <v>0</v>
      </c>
      <c r="G119" s="107"/>
      <c r="H119" s="107"/>
    </row>
    <row r="120" spans="1:8" ht="15.75">
      <c r="A120" s="109" t="s">
        <v>321</v>
      </c>
      <c r="B120" s="109" t="s">
        <v>322</v>
      </c>
      <c r="C120" s="110">
        <v>0</v>
      </c>
      <c r="D120" s="110">
        <v>489503932</v>
      </c>
      <c r="E120" s="110">
        <v>489503932</v>
      </c>
      <c r="F120" s="111">
        <v>0</v>
      </c>
      <c r="G120" s="107"/>
      <c r="H120" s="107"/>
    </row>
    <row r="121" spans="1:8" ht="15.75">
      <c r="A121" s="109" t="s">
        <v>323</v>
      </c>
      <c r="B121" s="109" t="s">
        <v>324</v>
      </c>
      <c r="C121" s="110">
        <v>0</v>
      </c>
      <c r="D121" s="110">
        <v>220004246</v>
      </c>
      <c r="E121" s="110">
        <v>220004246</v>
      </c>
      <c r="F121" s="111">
        <v>0</v>
      </c>
      <c r="G121" s="107"/>
      <c r="H121" s="107"/>
    </row>
    <row r="122" spans="1:8" ht="15.75">
      <c r="A122" s="109" t="s">
        <v>325</v>
      </c>
      <c r="B122" s="109" t="s">
        <v>326</v>
      </c>
      <c r="C122" s="110">
        <v>0</v>
      </c>
      <c r="D122" s="110">
        <v>99327069</v>
      </c>
      <c r="E122" s="110">
        <v>99327069</v>
      </c>
      <c r="F122" s="111">
        <v>0</v>
      </c>
      <c r="G122" s="107"/>
      <c r="H122" s="107"/>
    </row>
    <row r="123" spans="1:8" ht="15.75">
      <c r="A123" s="109" t="s">
        <v>327</v>
      </c>
      <c r="B123" s="109" t="s">
        <v>328</v>
      </c>
      <c r="C123" s="110">
        <v>0</v>
      </c>
      <c r="D123" s="110">
        <v>89572625</v>
      </c>
      <c r="E123" s="110">
        <v>89572625</v>
      </c>
      <c r="F123" s="111">
        <v>0</v>
      </c>
      <c r="G123" s="107"/>
      <c r="H123" s="107"/>
    </row>
    <row r="124" spans="1:8" ht="15.75">
      <c r="A124" s="109" t="s">
        <v>329</v>
      </c>
      <c r="B124" s="109" t="s">
        <v>330</v>
      </c>
      <c r="C124" s="110">
        <v>0</v>
      </c>
      <c r="D124" s="110">
        <v>216777117</v>
      </c>
      <c r="E124" s="110">
        <v>216777117</v>
      </c>
      <c r="F124" s="111">
        <v>0</v>
      </c>
      <c r="G124" s="107"/>
      <c r="H124" s="107"/>
    </row>
    <row r="125" spans="1:8" ht="15.75">
      <c r="A125" s="109" t="s">
        <v>331</v>
      </c>
      <c r="B125" s="109" t="s">
        <v>97</v>
      </c>
      <c r="C125" s="110">
        <v>0</v>
      </c>
      <c r="D125" s="110">
        <v>111983403</v>
      </c>
      <c r="E125" s="110">
        <v>111983403</v>
      </c>
      <c r="F125" s="111">
        <v>0</v>
      </c>
      <c r="G125" s="107"/>
      <c r="H125" s="107"/>
    </row>
    <row r="126" spans="1:8" ht="15.75">
      <c r="A126" s="109" t="s">
        <v>332</v>
      </c>
      <c r="B126" s="109" t="s">
        <v>333</v>
      </c>
      <c r="C126" s="110">
        <v>0</v>
      </c>
      <c r="D126" s="110">
        <v>111983403</v>
      </c>
      <c r="E126" s="110">
        <v>111983403</v>
      </c>
      <c r="F126" s="111">
        <v>0</v>
      </c>
      <c r="G126" s="107"/>
      <c r="H126" s="107"/>
    </row>
    <row r="127" spans="1:8" ht="15.75">
      <c r="A127" s="109" t="s">
        <v>334</v>
      </c>
      <c r="B127" s="109" t="s">
        <v>335</v>
      </c>
      <c r="C127" s="110">
        <v>61078832</v>
      </c>
      <c r="D127" s="110">
        <v>224762306</v>
      </c>
      <c r="E127" s="110">
        <v>226359206</v>
      </c>
      <c r="F127" s="111">
        <v>62675732</v>
      </c>
      <c r="G127" s="107"/>
      <c r="H127" s="107"/>
    </row>
    <row r="128" spans="1:8" ht="15.75">
      <c r="A128" s="109" t="s">
        <v>336</v>
      </c>
      <c r="B128" s="109" t="s">
        <v>337</v>
      </c>
      <c r="C128" s="110">
        <v>33925026</v>
      </c>
      <c r="D128" s="110">
        <v>68290832</v>
      </c>
      <c r="E128" s="110">
        <v>69205432</v>
      </c>
      <c r="F128" s="111">
        <v>34839626</v>
      </c>
      <c r="G128" s="107"/>
      <c r="H128" s="107"/>
    </row>
    <row r="129" spans="1:8" ht="15.75">
      <c r="A129" s="109" t="s">
        <v>338</v>
      </c>
      <c r="B129" s="109" t="s">
        <v>339</v>
      </c>
      <c r="C129" s="110">
        <v>33925026</v>
      </c>
      <c r="D129" s="110">
        <v>68290832</v>
      </c>
      <c r="E129" s="110">
        <v>69205432</v>
      </c>
      <c r="F129" s="111">
        <v>34839626</v>
      </c>
      <c r="G129" s="107"/>
      <c r="H129" s="107"/>
    </row>
    <row r="130" spans="1:8" ht="15.75">
      <c r="A130" s="109" t="s">
        <v>340</v>
      </c>
      <c r="B130" s="109" t="s">
        <v>341</v>
      </c>
      <c r="C130" s="110">
        <v>27153806</v>
      </c>
      <c r="D130" s="110">
        <v>54605932</v>
      </c>
      <c r="E130" s="110">
        <v>55288232</v>
      </c>
      <c r="F130" s="111">
        <v>27836106</v>
      </c>
      <c r="G130" s="107"/>
      <c r="H130" s="107"/>
    </row>
    <row r="131" spans="1:8" ht="15.75">
      <c r="A131" s="109" t="s">
        <v>342</v>
      </c>
      <c r="B131" s="109" t="s">
        <v>343</v>
      </c>
      <c r="C131" s="110">
        <v>27153806</v>
      </c>
      <c r="D131" s="110">
        <v>54605932</v>
      </c>
      <c r="E131" s="110">
        <v>55288232</v>
      </c>
      <c r="F131" s="111">
        <v>27836106</v>
      </c>
      <c r="G131" s="107"/>
      <c r="H131" s="107"/>
    </row>
    <row r="132" spans="1:8" ht="15.75">
      <c r="A132" s="109" t="s">
        <v>344</v>
      </c>
      <c r="B132" s="109" t="s">
        <v>345</v>
      </c>
      <c r="C132" s="110">
        <v>0</v>
      </c>
      <c r="D132" s="110">
        <v>1148400</v>
      </c>
      <c r="E132" s="110">
        <v>1148400</v>
      </c>
      <c r="F132" s="111">
        <v>0</v>
      </c>
      <c r="G132" s="107"/>
      <c r="H132" s="107"/>
    </row>
    <row r="133" spans="1:8" ht="15.75">
      <c r="A133" s="109" t="s">
        <v>346</v>
      </c>
      <c r="B133" s="109" t="s">
        <v>347</v>
      </c>
      <c r="C133" s="110">
        <v>0</v>
      </c>
      <c r="D133" s="110">
        <v>69603718</v>
      </c>
      <c r="E133" s="110">
        <v>69603718</v>
      </c>
      <c r="F133" s="111">
        <v>0</v>
      </c>
      <c r="G133" s="107"/>
      <c r="H133" s="107"/>
    </row>
    <row r="134" spans="1:8" ht="15.75">
      <c r="A134" s="109" t="s">
        <v>348</v>
      </c>
      <c r="B134" s="109" t="s">
        <v>349</v>
      </c>
      <c r="C134" s="110">
        <v>0</v>
      </c>
      <c r="D134" s="110">
        <v>58000</v>
      </c>
      <c r="E134" s="110">
        <v>58000</v>
      </c>
      <c r="F134" s="111">
        <v>0</v>
      </c>
      <c r="G134" s="107"/>
      <c r="H134" s="107"/>
    </row>
    <row r="135" spans="1:8" ht="15.75">
      <c r="A135" s="109" t="s">
        <v>350</v>
      </c>
      <c r="B135" s="109" t="s">
        <v>351</v>
      </c>
      <c r="C135" s="110">
        <v>0</v>
      </c>
      <c r="D135" s="110">
        <v>69545718</v>
      </c>
      <c r="E135" s="110">
        <v>69545718</v>
      </c>
      <c r="F135" s="111">
        <v>0</v>
      </c>
      <c r="G135" s="107"/>
      <c r="H135" s="107"/>
    </row>
    <row r="136" spans="1:8" ht="15.75">
      <c r="A136" s="109" t="s">
        <v>352</v>
      </c>
      <c r="B136" s="109" t="s">
        <v>353</v>
      </c>
      <c r="C136" s="110">
        <v>0</v>
      </c>
      <c r="D136" s="110">
        <v>1633424</v>
      </c>
      <c r="E136" s="110">
        <v>1633424</v>
      </c>
      <c r="F136" s="111">
        <v>0</v>
      </c>
      <c r="G136" s="107"/>
      <c r="H136" s="107"/>
    </row>
    <row r="137" spans="1:8" ht="15.75">
      <c r="A137" s="109" t="s">
        <v>354</v>
      </c>
      <c r="B137" s="109" t="s">
        <v>355</v>
      </c>
      <c r="C137" s="110">
        <v>0</v>
      </c>
      <c r="D137" s="110">
        <v>1633424</v>
      </c>
      <c r="E137" s="110">
        <v>1633424</v>
      </c>
      <c r="F137" s="111">
        <v>0</v>
      </c>
      <c r="G137" s="107"/>
      <c r="H137" s="107"/>
    </row>
    <row r="138" spans="1:8" ht="15.75">
      <c r="A138" s="109" t="s">
        <v>356</v>
      </c>
      <c r="B138" s="109" t="s">
        <v>357</v>
      </c>
      <c r="C138" s="110">
        <v>0</v>
      </c>
      <c r="D138" s="110">
        <v>29480000</v>
      </c>
      <c r="E138" s="110">
        <v>29480000</v>
      </c>
      <c r="F138" s="111">
        <v>0</v>
      </c>
      <c r="G138" s="107"/>
      <c r="H138" s="107"/>
    </row>
    <row r="139" spans="1:8" ht="15.75">
      <c r="A139" s="109" t="s">
        <v>358</v>
      </c>
      <c r="B139" s="109" t="s">
        <v>359</v>
      </c>
      <c r="C139" s="110">
        <v>0</v>
      </c>
      <c r="D139" s="110">
        <v>8200000</v>
      </c>
      <c r="E139" s="110">
        <v>8200000</v>
      </c>
      <c r="F139" s="111">
        <v>0</v>
      </c>
      <c r="G139" s="107"/>
      <c r="H139" s="107"/>
    </row>
    <row r="140" spans="1:8" ht="15.75">
      <c r="A140" s="109" t="s">
        <v>360</v>
      </c>
      <c r="B140" s="109" t="s">
        <v>361</v>
      </c>
      <c r="C140" s="110">
        <v>0</v>
      </c>
      <c r="D140" s="110">
        <v>18880000</v>
      </c>
      <c r="E140" s="110">
        <v>18880000</v>
      </c>
      <c r="F140" s="111">
        <v>0</v>
      </c>
      <c r="G140" s="107"/>
      <c r="H140" s="107"/>
    </row>
    <row r="141" spans="1:8" ht="15.75">
      <c r="A141" s="109" t="s">
        <v>362</v>
      </c>
      <c r="B141" s="109" t="s">
        <v>363</v>
      </c>
      <c r="C141" s="110">
        <v>0</v>
      </c>
      <c r="D141" s="110">
        <v>2400000</v>
      </c>
      <c r="E141" s="110">
        <v>2400000</v>
      </c>
      <c r="F141" s="111">
        <v>0</v>
      </c>
      <c r="G141" s="107"/>
      <c r="H141" s="107"/>
    </row>
    <row r="142" spans="1:8" ht="15.75">
      <c r="A142" s="109" t="s">
        <v>364</v>
      </c>
      <c r="B142" s="109" t="s">
        <v>365</v>
      </c>
      <c r="C142" s="110">
        <v>0</v>
      </c>
      <c r="D142" s="110">
        <v>529984911</v>
      </c>
      <c r="E142" s="110">
        <v>529984911</v>
      </c>
      <c r="F142" s="111">
        <v>0</v>
      </c>
      <c r="G142" s="107"/>
      <c r="H142" s="107"/>
    </row>
    <row r="143" spans="1:8" ht="15.75">
      <c r="A143" s="109" t="s">
        <v>366</v>
      </c>
      <c r="B143" s="109" t="s">
        <v>367</v>
      </c>
      <c r="C143" s="110">
        <v>0</v>
      </c>
      <c r="D143" s="110">
        <v>66745304</v>
      </c>
      <c r="E143" s="110">
        <v>66745304</v>
      </c>
      <c r="F143" s="111">
        <v>0</v>
      </c>
      <c r="G143" s="107"/>
      <c r="H143" s="107"/>
    </row>
    <row r="144" spans="1:8" ht="15.75">
      <c r="A144" s="109" t="s">
        <v>368</v>
      </c>
      <c r="B144" s="109" t="s">
        <v>302</v>
      </c>
      <c r="C144" s="110">
        <v>0</v>
      </c>
      <c r="D144" s="110">
        <v>3714244</v>
      </c>
      <c r="E144" s="110">
        <v>3714244</v>
      </c>
      <c r="F144" s="111">
        <v>0</v>
      </c>
      <c r="G144" s="107"/>
      <c r="H144" s="107"/>
    </row>
    <row r="145" spans="1:8" ht="15.75">
      <c r="A145" s="109" t="s">
        <v>369</v>
      </c>
      <c r="B145" s="109" t="s">
        <v>370</v>
      </c>
      <c r="C145" s="110">
        <v>0</v>
      </c>
      <c r="D145" s="110">
        <v>5838194</v>
      </c>
      <c r="E145" s="110">
        <v>5838194</v>
      </c>
      <c r="F145" s="111">
        <v>0</v>
      </c>
      <c r="G145" s="107"/>
      <c r="H145" s="107"/>
    </row>
    <row r="146" spans="1:8" ht="15.75">
      <c r="A146" s="109" t="s">
        <v>371</v>
      </c>
      <c r="B146" s="109" t="s">
        <v>372</v>
      </c>
      <c r="C146" s="110">
        <v>0</v>
      </c>
      <c r="D146" s="110">
        <v>367910</v>
      </c>
      <c r="E146" s="110">
        <v>367910</v>
      </c>
      <c r="F146" s="111">
        <v>0</v>
      </c>
      <c r="G146" s="107"/>
      <c r="H146" s="107"/>
    </row>
    <row r="147" spans="1:8" ht="15.75">
      <c r="A147" s="109" t="s">
        <v>373</v>
      </c>
      <c r="B147" s="109" t="s">
        <v>374</v>
      </c>
      <c r="C147" s="110">
        <v>0</v>
      </c>
      <c r="D147" s="110">
        <v>117305000</v>
      </c>
      <c r="E147" s="110">
        <v>117305000</v>
      </c>
      <c r="F147" s="111">
        <v>0</v>
      </c>
      <c r="G147" s="107"/>
      <c r="H147" s="107"/>
    </row>
    <row r="148" spans="1:8" ht="15.75">
      <c r="A148" s="109" t="s">
        <v>375</v>
      </c>
      <c r="B148" s="109" t="s">
        <v>376</v>
      </c>
      <c r="C148" s="110">
        <v>0</v>
      </c>
      <c r="D148" s="110">
        <v>54422000</v>
      </c>
      <c r="E148" s="110">
        <v>54422000</v>
      </c>
      <c r="F148" s="111">
        <v>0</v>
      </c>
      <c r="G148" s="107"/>
      <c r="H148" s="107"/>
    </row>
    <row r="149" spans="1:8" ht="15.75">
      <c r="A149" s="109" t="s">
        <v>377</v>
      </c>
      <c r="B149" s="109" t="s">
        <v>378</v>
      </c>
      <c r="C149" s="110">
        <v>0</v>
      </c>
      <c r="D149" s="110">
        <v>62883000</v>
      </c>
      <c r="E149" s="110">
        <v>62883000</v>
      </c>
      <c r="F149" s="111">
        <v>0</v>
      </c>
      <c r="G149" s="107"/>
      <c r="H149" s="107"/>
    </row>
    <row r="150" spans="1:8" ht="15.75">
      <c r="A150" s="109" t="s">
        <v>379</v>
      </c>
      <c r="B150" s="109" t="s">
        <v>380</v>
      </c>
      <c r="C150" s="110">
        <v>0</v>
      </c>
      <c r="D150" s="110">
        <v>39634604</v>
      </c>
      <c r="E150" s="110">
        <v>39634604</v>
      </c>
      <c r="F150" s="111">
        <v>0</v>
      </c>
      <c r="G150" s="107"/>
      <c r="H150" s="107"/>
    </row>
    <row r="151" spans="1:8" ht="15.75">
      <c r="A151" s="109" t="s">
        <v>381</v>
      </c>
      <c r="B151" s="109" t="s">
        <v>382</v>
      </c>
      <c r="C151" s="110">
        <v>0</v>
      </c>
      <c r="D151" s="110">
        <v>44793361</v>
      </c>
      <c r="E151" s="110">
        <v>44793361</v>
      </c>
      <c r="F151" s="111">
        <v>0</v>
      </c>
      <c r="G151" s="107"/>
      <c r="H151" s="107"/>
    </row>
    <row r="152" spans="1:8" ht="15.75">
      <c r="A152" s="109" t="s">
        <v>383</v>
      </c>
      <c r="B152" s="109" t="s">
        <v>384</v>
      </c>
      <c r="C152" s="110">
        <v>0</v>
      </c>
      <c r="D152" s="110">
        <v>45892426</v>
      </c>
      <c r="E152" s="110">
        <v>45892426</v>
      </c>
      <c r="F152" s="111">
        <v>0</v>
      </c>
      <c r="G152" s="107"/>
      <c r="H152" s="107"/>
    </row>
    <row r="153" spans="1:8" ht="15.75">
      <c r="A153" s="109" t="s">
        <v>385</v>
      </c>
      <c r="B153" s="109" t="s">
        <v>386</v>
      </c>
      <c r="C153" s="110">
        <v>0</v>
      </c>
      <c r="D153" s="110">
        <v>205693868</v>
      </c>
      <c r="E153" s="110">
        <v>205693868</v>
      </c>
      <c r="F153" s="111">
        <v>0</v>
      </c>
      <c r="G153" s="107"/>
      <c r="H153" s="107"/>
    </row>
    <row r="154" spans="1:8" ht="15.75">
      <c r="A154" s="109" t="s">
        <v>387</v>
      </c>
      <c r="B154" s="109" t="s">
        <v>388</v>
      </c>
      <c r="C154" s="110">
        <v>0</v>
      </c>
      <c r="D154" s="110">
        <v>43465855</v>
      </c>
      <c r="E154" s="110">
        <v>43465855</v>
      </c>
      <c r="F154" s="111">
        <v>0</v>
      </c>
      <c r="G154" s="107"/>
      <c r="H154" s="107"/>
    </row>
    <row r="155" spans="1:8" ht="15.75">
      <c r="A155" s="109" t="s">
        <v>389</v>
      </c>
      <c r="B155" s="109" t="s">
        <v>390</v>
      </c>
      <c r="C155" s="110">
        <v>0</v>
      </c>
      <c r="D155" s="110">
        <v>29691976</v>
      </c>
      <c r="E155" s="110">
        <v>29691976</v>
      </c>
      <c r="F155" s="111">
        <v>0</v>
      </c>
      <c r="G155" s="107"/>
      <c r="H155" s="107"/>
    </row>
    <row r="156" spans="1:8" ht="15.75">
      <c r="A156" s="109" t="s">
        <v>391</v>
      </c>
      <c r="B156" s="109" t="s">
        <v>392</v>
      </c>
      <c r="C156" s="110">
        <v>0</v>
      </c>
      <c r="D156" s="110">
        <v>118767911</v>
      </c>
      <c r="E156" s="110">
        <v>118767911</v>
      </c>
      <c r="F156" s="111">
        <v>0</v>
      </c>
      <c r="G156" s="107"/>
      <c r="H156" s="107"/>
    </row>
    <row r="157" spans="1:8" ht="15.75">
      <c r="A157" s="109" t="s">
        <v>393</v>
      </c>
      <c r="B157" s="109" t="s">
        <v>394</v>
      </c>
      <c r="C157" s="110">
        <v>0</v>
      </c>
      <c r="D157" s="110">
        <v>13768126</v>
      </c>
      <c r="E157" s="110">
        <v>13768126</v>
      </c>
      <c r="F157" s="111">
        <v>0</v>
      </c>
      <c r="G157" s="107"/>
      <c r="H157" s="107"/>
    </row>
    <row r="158" spans="1:8" ht="15.75">
      <c r="A158" s="109" t="s">
        <v>395</v>
      </c>
      <c r="B158" s="109" t="s">
        <v>396</v>
      </c>
      <c r="C158" s="110">
        <v>64591963.350000001</v>
      </c>
      <c r="D158" s="110">
        <v>301584440</v>
      </c>
      <c r="E158" s="110">
        <v>302827040</v>
      </c>
      <c r="F158" s="111">
        <v>65834563.350000001</v>
      </c>
      <c r="G158" s="107"/>
      <c r="H158" s="107"/>
    </row>
    <row r="159" spans="1:8" ht="15.75">
      <c r="A159" s="109" t="s">
        <v>397</v>
      </c>
      <c r="B159" s="109" t="s">
        <v>398</v>
      </c>
      <c r="C159" s="110">
        <v>0</v>
      </c>
      <c r="D159" s="110">
        <v>4076045</v>
      </c>
      <c r="E159" s="110">
        <v>4076045</v>
      </c>
      <c r="F159" s="111">
        <v>0</v>
      </c>
      <c r="G159" s="107"/>
      <c r="H159" s="107"/>
    </row>
    <row r="160" spans="1:8" ht="15.75">
      <c r="A160" s="109" t="s">
        <v>399</v>
      </c>
      <c r="B160" s="109" t="s">
        <v>400</v>
      </c>
      <c r="C160" s="110">
        <v>0</v>
      </c>
      <c r="D160" s="110">
        <v>2902339</v>
      </c>
      <c r="E160" s="110">
        <v>2902339</v>
      </c>
      <c r="F160" s="111">
        <v>0</v>
      </c>
      <c r="G160" s="107"/>
      <c r="H160" s="107"/>
    </row>
    <row r="161" spans="1:8" ht="15.75">
      <c r="A161" s="109" t="s">
        <v>401</v>
      </c>
      <c r="B161" s="109" t="s">
        <v>402</v>
      </c>
      <c r="C161" s="110">
        <v>9978300</v>
      </c>
      <c r="D161" s="110">
        <v>9978300</v>
      </c>
      <c r="E161" s="110">
        <v>10351100</v>
      </c>
      <c r="F161" s="111">
        <v>10351100</v>
      </c>
      <c r="G161" s="107"/>
      <c r="H161" s="107"/>
    </row>
    <row r="162" spans="1:8" ht="15.75">
      <c r="A162" s="109" t="s">
        <v>403</v>
      </c>
      <c r="B162" s="109" t="s">
        <v>404</v>
      </c>
      <c r="C162" s="110">
        <v>31345163.350000001</v>
      </c>
      <c r="D162" s="110">
        <v>0</v>
      </c>
      <c r="E162" s="110">
        <v>0</v>
      </c>
      <c r="F162" s="111">
        <v>31345163.350000001</v>
      </c>
      <c r="G162" s="107"/>
      <c r="H162" s="107"/>
    </row>
    <row r="163" spans="1:8" ht="15.75">
      <c r="A163" s="109" t="s">
        <v>405</v>
      </c>
      <c r="B163" s="109" t="s">
        <v>406</v>
      </c>
      <c r="C163" s="110">
        <v>23268500</v>
      </c>
      <c r="D163" s="110">
        <v>23268500</v>
      </c>
      <c r="E163" s="110">
        <v>24138300</v>
      </c>
      <c r="F163" s="111">
        <v>24138300</v>
      </c>
      <c r="G163" s="107"/>
      <c r="H163" s="107"/>
    </row>
    <row r="164" spans="1:8" ht="15.75">
      <c r="A164" s="109" t="s">
        <v>407</v>
      </c>
      <c r="B164" s="109" t="s">
        <v>408</v>
      </c>
      <c r="C164" s="110">
        <v>19940400</v>
      </c>
      <c r="D164" s="110">
        <v>19940400</v>
      </c>
      <c r="E164" s="110">
        <v>20686100</v>
      </c>
      <c r="F164" s="111">
        <v>20686100</v>
      </c>
      <c r="G164" s="107"/>
      <c r="H164" s="107"/>
    </row>
    <row r="165" spans="1:8" ht="15.75">
      <c r="A165" s="109" t="s">
        <v>409</v>
      </c>
      <c r="B165" s="109" t="s">
        <v>410</v>
      </c>
      <c r="C165" s="110">
        <v>3328100</v>
      </c>
      <c r="D165" s="110">
        <v>3328100</v>
      </c>
      <c r="E165" s="110">
        <v>3452200</v>
      </c>
      <c r="F165" s="111">
        <v>3452200</v>
      </c>
      <c r="G165" s="107"/>
      <c r="H165" s="107"/>
    </row>
    <row r="166" spans="1:8" ht="15.75">
      <c r="A166" s="109" t="s">
        <v>411</v>
      </c>
      <c r="B166" s="109" t="s">
        <v>412</v>
      </c>
      <c r="C166" s="110">
        <v>0</v>
      </c>
      <c r="D166" s="110">
        <v>23520949</v>
      </c>
      <c r="E166" s="110">
        <v>23520949</v>
      </c>
      <c r="F166" s="111">
        <v>0</v>
      </c>
      <c r="G166" s="107"/>
      <c r="H166" s="107"/>
    </row>
    <row r="167" spans="1:8" ht="15.75">
      <c r="A167" s="109" t="s">
        <v>413</v>
      </c>
      <c r="B167" s="109" t="s">
        <v>414</v>
      </c>
      <c r="C167" s="110">
        <v>0</v>
      </c>
      <c r="D167" s="110">
        <v>10467520</v>
      </c>
      <c r="E167" s="110">
        <v>10467520</v>
      </c>
      <c r="F167" s="111">
        <v>0</v>
      </c>
      <c r="G167" s="107"/>
      <c r="H167" s="107"/>
    </row>
    <row r="168" spans="1:8" ht="15.75">
      <c r="A168" s="109" t="s">
        <v>415</v>
      </c>
      <c r="B168" s="109" t="s">
        <v>416</v>
      </c>
      <c r="C168" s="110">
        <v>0</v>
      </c>
      <c r="D168" s="110">
        <v>2717550</v>
      </c>
      <c r="E168" s="110">
        <v>2717550</v>
      </c>
      <c r="F168" s="111">
        <v>0</v>
      </c>
      <c r="G168" s="107"/>
      <c r="H168" s="107"/>
    </row>
    <row r="169" spans="1:8" ht="15.75">
      <c r="A169" s="109" t="s">
        <v>417</v>
      </c>
      <c r="B169" s="109" t="s">
        <v>418</v>
      </c>
      <c r="C169" s="110">
        <v>0</v>
      </c>
      <c r="D169" s="110">
        <v>10335879</v>
      </c>
      <c r="E169" s="110">
        <v>10335879</v>
      </c>
      <c r="F169" s="111">
        <v>0</v>
      </c>
      <c r="G169" s="107"/>
      <c r="H169" s="107"/>
    </row>
    <row r="170" spans="1:8" ht="15.75">
      <c r="A170" s="109" t="s">
        <v>419</v>
      </c>
      <c r="B170" s="109" t="s">
        <v>420</v>
      </c>
      <c r="C170" s="110">
        <v>0</v>
      </c>
      <c r="D170" s="110">
        <v>237838307</v>
      </c>
      <c r="E170" s="110">
        <v>237838307</v>
      </c>
      <c r="F170" s="111">
        <v>0</v>
      </c>
      <c r="G170" s="107"/>
      <c r="H170" s="107"/>
    </row>
    <row r="171" spans="1:8" ht="15.75">
      <c r="A171" s="109" t="s">
        <v>421</v>
      </c>
      <c r="B171" s="109" t="s">
        <v>422</v>
      </c>
      <c r="C171" s="110">
        <v>2108557898.9000001</v>
      </c>
      <c r="D171" s="110">
        <v>815141325</v>
      </c>
      <c r="E171" s="110">
        <v>1093178538</v>
      </c>
      <c r="F171" s="111">
        <v>2386595111.9000001</v>
      </c>
      <c r="G171" s="107"/>
      <c r="H171" s="107"/>
    </row>
    <row r="172" spans="1:8" ht="15.75">
      <c r="A172" s="109" t="s">
        <v>423</v>
      </c>
      <c r="B172" s="109" t="s">
        <v>424</v>
      </c>
      <c r="C172" s="110">
        <v>1739003075.9000001</v>
      </c>
      <c r="D172" s="110">
        <v>808039658</v>
      </c>
      <c r="E172" s="110">
        <v>1082986838</v>
      </c>
      <c r="F172" s="111">
        <v>2013950255.9000001</v>
      </c>
      <c r="G172" s="107"/>
      <c r="H172" s="107"/>
    </row>
    <row r="173" spans="1:8" ht="15.75">
      <c r="A173" s="109" t="s">
        <v>425</v>
      </c>
      <c r="B173" s="109" t="s">
        <v>426</v>
      </c>
      <c r="C173" s="110">
        <v>0</v>
      </c>
      <c r="D173" s="110">
        <v>352202943</v>
      </c>
      <c r="E173" s="110">
        <v>352202943</v>
      </c>
      <c r="F173" s="111">
        <v>0</v>
      </c>
      <c r="G173" s="107"/>
      <c r="H173" s="107"/>
    </row>
    <row r="174" spans="1:8" ht="15.75">
      <c r="A174" s="109" t="s">
        <v>427</v>
      </c>
      <c r="B174" s="109" t="s">
        <v>428</v>
      </c>
      <c r="C174" s="110">
        <v>165945200</v>
      </c>
      <c r="D174" s="110">
        <v>5168056</v>
      </c>
      <c r="E174" s="110">
        <v>56079356</v>
      </c>
      <c r="F174" s="111">
        <v>216856500</v>
      </c>
      <c r="G174" s="107"/>
      <c r="H174" s="107"/>
    </row>
    <row r="175" spans="1:8" ht="15.75">
      <c r="A175" s="109" t="s">
        <v>429</v>
      </c>
      <c r="B175" s="109" t="s">
        <v>430</v>
      </c>
      <c r="C175" s="110">
        <v>16723100</v>
      </c>
      <c r="D175" s="110">
        <v>115800</v>
      </c>
      <c r="E175" s="110">
        <v>5604300</v>
      </c>
      <c r="F175" s="111">
        <v>22211600</v>
      </c>
      <c r="G175" s="107"/>
      <c r="H175" s="107"/>
    </row>
    <row r="176" spans="1:8" ht="15.75">
      <c r="A176" s="109" t="s">
        <v>431</v>
      </c>
      <c r="B176" s="109" t="s">
        <v>432</v>
      </c>
      <c r="C176" s="110">
        <v>379697912</v>
      </c>
      <c r="D176" s="110">
        <v>44658757</v>
      </c>
      <c r="E176" s="110">
        <v>59021061</v>
      </c>
      <c r="F176" s="111">
        <v>394060216</v>
      </c>
      <c r="G176" s="107"/>
      <c r="H176" s="107"/>
    </row>
    <row r="177" spans="1:8" ht="15.75">
      <c r="A177" s="109" t="s">
        <v>433</v>
      </c>
      <c r="B177" s="109" t="s">
        <v>434</v>
      </c>
      <c r="C177" s="110">
        <v>294488433</v>
      </c>
      <c r="D177" s="110">
        <v>30884660</v>
      </c>
      <c r="E177" s="110">
        <v>43360299</v>
      </c>
      <c r="F177" s="111">
        <v>306964072</v>
      </c>
      <c r="G177" s="107"/>
      <c r="H177" s="107"/>
    </row>
    <row r="178" spans="1:8" ht="15.75">
      <c r="A178" s="109" t="s">
        <v>435</v>
      </c>
      <c r="B178" s="109" t="s">
        <v>436</v>
      </c>
      <c r="C178" s="110">
        <v>407250600</v>
      </c>
      <c r="D178" s="110">
        <v>2859500</v>
      </c>
      <c r="E178" s="110">
        <v>134240200</v>
      </c>
      <c r="F178" s="111">
        <v>538631300</v>
      </c>
      <c r="G178" s="107"/>
      <c r="H178" s="107"/>
    </row>
    <row r="179" spans="1:8" ht="15.75">
      <c r="A179" s="109" t="s">
        <v>437</v>
      </c>
      <c r="B179" s="109" t="s">
        <v>438</v>
      </c>
      <c r="C179" s="110">
        <v>165001200</v>
      </c>
      <c r="D179" s="110">
        <v>1182035</v>
      </c>
      <c r="E179" s="110">
        <v>54412135</v>
      </c>
      <c r="F179" s="111">
        <v>218231300</v>
      </c>
      <c r="G179" s="107"/>
      <c r="H179" s="107"/>
    </row>
    <row r="180" spans="1:8" ht="15.75">
      <c r="A180" s="109" t="s">
        <v>439</v>
      </c>
      <c r="B180" s="109" t="s">
        <v>440</v>
      </c>
      <c r="C180" s="110">
        <v>142938662.90000001</v>
      </c>
      <c r="D180" s="110">
        <v>38095140</v>
      </c>
      <c r="E180" s="110">
        <v>40371777</v>
      </c>
      <c r="F180" s="111">
        <v>145215299.90000001</v>
      </c>
      <c r="G180" s="107"/>
      <c r="H180" s="107"/>
    </row>
    <row r="181" spans="1:8" ht="15.75">
      <c r="A181" s="109" t="s">
        <v>441</v>
      </c>
      <c r="B181" s="109" t="s">
        <v>442</v>
      </c>
      <c r="C181" s="110">
        <v>0</v>
      </c>
      <c r="D181" s="110">
        <v>165423299</v>
      </c>
      <c r="E181" s="110">
        <v>165423299</v>
      </c>
      <c r="F181" s="111">
        <v>0</v>
      </c>
      <c r="G181" s="107"/>
      <c r="H181" s="107"/>
    </row>
    <row r="182" spans="1:8" ht="15.75">
      <c r="A182" s="109" t="s">
        <v>443</v>
      </c>
      <c r="B182" s="109" t="s">
        <v>444</v>
      </c>
      <c r="C182" s="110">
        <v>0</v>
      </c>
      <c r="D182" s="110">
        <v>72422211</v>
      </c>
      <c r="E182" s="110">
        <v>72422211</v>
      </c>
      <c r="F182" s="111">
        <v>0</v>
      </c>
      <c r="G182" s="107"/>
      <c r="H182" s="107"/>
    </row>
    <row r="183" spans="1:8" ht="15.75">
      <c r="A183" s="109" t="s">
        <v>445</v>
      </c>
      <c r="B183" s="109" t="s">
        <v>446</v>
      </c>
      <c r="C183" s="110">
        <v>0</v>
      </c>
      <c r="D183" s="110">
        <v>89095361</v>
      </c>
      <c r="E183" s="110">
        <v>89095361</v>
      </c>
      <c r="F183" s="111">
        <v>0</v>
      </c>
      <c r="G183" s="107"/>
      <c r="H183" s="107"/>
    </row>
    <row r="184" spans="1:8" ht="15.75">
      <c r="A184" s="109" t="s">
        <v>447</v>
      </c>
      <c r="B184" s="109" t="s">
        <v>448</v>
      </c>
      <c r="C184" s="110">
        <v>0</v>
      </c>
      <c r="D184" s="110">
        <v>3867960</v>
      </c>
      <c r="E184" s="110">
        <v>3867960</v>
      </c>
      <c r="F184" s="111">
        <v>0</v>
      </c>
      <c r="G184" s="107"/>
      <c r="H184" s="107"/>
    </row>
    <row r="185" spans="1:8" ht="15.75">
      <c r="A185" s="109" t="s">
        <v>449</v>
      </c>
      <c r="B185" s="109" t="s">
        <v>450</v>
      </c>
      <c r="C185" s="110">
        <v>0</v>
      </c>
      <c r="D185" s="110">
        <v>37767</v>
      </c>
      <c r="E185" s="110">
        <v>37767</v>
      </c>
      <c r="F185" s="111">
        <v>0</v>
      </c>
      <c r="G185" s="107"/>
      <c r="H185" s="107"/>
    </row>
    <row r="186" spans="1:8" ht="15.75">
      <c r="A186" s="109" t="s">
        <v>451</v>
      </c>
      <c r="B186" s="109" t="s">
        <v>452</v>
      </c>
      <c r="C186" s="110">
        <v>5436600</v>
      </c>
      <c r="D186" s="110">
        <v>5436600</v>
      </c>
      <c r="E186" s="110">
        <v>5528500</v>
      </c>
      <c r="F186" s="111">
        <v>5528500</v>
      </c>
      <c r="G186" s="107"/>
      <c r="H186" s="107"/>
    </row>
    <row r="187" spans="1:8" ht="15.75">
      <c r="A187" s="109" t="s">
        <v>453</v>
      </c>
      <c r="B187" s="109" t="s">
        <v>454</v>
      </c>
      <c r="C187" s="110">
        <v>79021284</v>
      </c>
      <c r="D187" s="110">
        <v>79021384</v>
      </c>
      <c r="E187" s="110">
        <v>81134984</v>
      </c>
      <c r="F187" s="111">
        <v>81134884</v>
      </c>
      <c r="G187" s="107"/>
      <c r="H187" s="107"/>
    </row>
    <row r="188" spans="1:8" ht="15.75">
      <c r="A188" s="109" t="s">
        <v>455</v>
      </c>
      <c r="B188" s="109" t="s">
        <v>456</v>
      </c>
      <c r="C188" s="110">
        <v>79021284</v>
      </c>
      <c r="D188" s="110">
        <v>79021384</v>
      </c>
      <c r="E188" s="110">
        <v>81134984</v>
      </c>
      <c r="F188" s="111">
        <v>81134884</v>
      </c>
      <c r="G188" s="107"/>
      <c r="H188" s="107"/>
    </row>
    <row r="189" spans="1:8" ht="15.75">
      <c r="A189" s="109" t="s">
        <v>457</v>
      </c>
      <c r="B189" s="109" t="s">
        <v>458</v>
      </c>
      <c r="C189" s="110">
        <v>55916184</v>
      </c>
      <c r="D189" s="110">
        <v>55916184</v>
      </c>
      <c r="E189" s="110">
        <v>57342884</v>
      </c>
      <c r="F189" s="111">
        <v>57342884</v>
      </c>
      <c r="G189" s="107"/>
      <c r="H189" s="107"/>
    </row>
    <row r="190" spans="1:8" ht="15.75">
      <c r="A190" s="109" t="s">
        <v>459</v>
      </c>
      <c r="B190" s="109" t="s">
        <v>460</v>
      </c>
      <c r="C190" s="110">
        <v>55916184</v>
      </c>
      <c r="D190" s="110">
        <v>55916184</v>
      </c>
      <c r="E190" s="110">
        <v>57342884</v>
      </c>
      <c r="F190" s="111">
        <v>57342884</v>
      </c>
      <c r="G190" s="107"/>
      <c r="H190" s="107"/>
    </row>
    <row r="191" spans="1:8" ht="15.75">
      <c r="A191" s="109" t="s">
        <v>461</v>
      </c>
      <c r="B191" s="109" t="s">
        <v>462</v>
      </c>
      <c r="C191" s="110">
        <v>26583900</v>
      </c>
      <c r="D191" s="110">
        <v>26583900</v>
      </c>
      <c r="E191" s="110">
        <v>27773700</v>
      </c>
      <c r="F191" s="111">
        <v>27773700</v>
      </c>
      <c r="G191" s="107"/>
      <c r="H191" s="107"/>
    </row>
    <row r="192" spans="1:8" ht="15.75">
      <c r="A192" s="109" t="s">
        <v>463</v>
      </c>
      <c r="B192" s="109" t="s">
        <v>464</v>
      </c>
      <c r="C192" s="110">
        <v>0</v>
      </c>
      <c r="D192" s="110">
        <v>491400</v>
      </c>
      <c r="E192" s="110">
        <v>491400</v>
      </c>
      <c r="F192" s="111">
        <v>0</v>
      </c>
      <c r="G192" s="107"/>
      <c r="H192" s="107"/>
    </row>
    <row r="193" spans="1:8" ht="15.75">
      <c r="A193" s="109" t="s">
        <v>465</v>
      </c>
      <c r="B193" s="109" t="s">
        <v>466</v>
      </c>
      <c r="C193" s="110">
        <v>369554823</v>
      </c>
      <c r="D193" s="110">
        <v>7101667</v>
      </c>
      <c r="E193" s="110">
        <v>10191700</v>
      </c>
      <c r="F193" s="111">
        <v>372644856</v>
      </c>
      <c r="G193" s="107"/>
      <c r="H193" s="107"/>
    </row>
    <row r="194" spans="1:8" ht="15.75">
      <c r="A194" s="109" t="s">
        <v>467</v>
      </c>
      <c r="B194" s="109" t="s">
        <v>468</v>
      </c>
      <c r="C194" s="110">
        <v>166550027</v>
      </c>
      <c r="D194" s="110">
        <v>7101667</v>
      </c>
      <c r="E194" s="110">
        <v>3969500</v>
      </c>
      <c r="F194" s="111">
        <v>163417860</v>
      </c>
      <c r="G194" s="107"/>
      <c r="H194" s="107"/>
    </row>
    <row r="195" spans="1:8" ht="15.75">
      <c r="A195" s="109" t="s">
        <v>469</v>
      </c>
      <c r="B195" s="109" t="s">
        <v>470</v>
      </c>
      <c r="C195" s="110">
        <v>203004796</v>
      </c>
      <c r="D195" s="110">
        <v>0</v>
      </c>
      <c r="E195" s="110">
        <v>6222200</v>
      </c>
      <c r="F195" s="111">
        <v>209226996</v>
      </c>
      <c r="G195" s="107"/>
      <c r="H195" s="107"/>
    </row>
    <row r="196" spans="1:8" ht="15.75">
      <c r="A196" s="109" t="s">
        <v>471</v>
      </c>
      <c r="B196" s="109" t="s">
        <v>99</v>
      </c>
      <c r="C196" s="110">
        <v>65427179960</v>
      </c>
      <c r="D196" s="110">
        <v>0</v>
      </c>
      <c r="E196" s="110">
        <v>0</v>
      </c>
      <c r="F196" s="111">
        <v>65427179960</v>
      </c>
      <c r="G196" s="107"/>
      <c r="H196" s="107"/>
    </row>
    <row r="197" spans="1:8" ht="15.75">
      <c r="A197" s="109" t="s">
        <v>472</v>
      </c>
      <c r="B197" s="109" t="s">
        <v>473</v>
      </c>
      <c r="C197" s="110">
        <v>65427179960</v>
      </c>
      <c r="D197" s="110">
        <v>0</v>
      </c>
      <c r="E197" s="110">
        <v>0</v>
      </c>
      <c r="F197" s="111">
        <v>65427179960</v>
      </c>
      <c r="G197" s="107"/>
      <c r="H197" s="107"/>
    </row>
    <row r="198" spans="1:8" ht="15.75">
      <c r="A198" s="109" t="s">
        <v>474</v>
      </c>
      <c r="B198" s="109" t="s">
        <v>475</v>
      </c>
      <c r="C198" s="110">
        <v>44851286006</v>
      </c>
      <c r="D198" s="110">
        <v>0</v>
      </c>
      <c r="E198" s="110">
        <v>0</v>
      </c>
      <c r="F198" s="111">
        <v>44851286006</v>
      </c>
      <c r="G198" s="107"/>
      <c r="H198" s="107"/>
    </row>
    <row r="199" spans="1:8" ht="15.75">
      <c r="A199" s="109" t="s">
        <v>476</v>
      </c>
      <c r="B199" s="109" t="s">
        <v>477</v>
      </c>
      <c r="C199" s="110">
        <v>20093041223</v>
      </c>
      <c r="D199" s="110">
        <v>0</v>
      </c>
      <c r="E199" s="110">
        <v>0</v>
      </c>
      <c r="F199" s="111">
        <v>20093041223</v>
      </c>
      <c r="G199" s="107"/>
      <c r="H199" s="107"/>
    </row>
    <row r="200" spans="1:8" ht="15.75">
      <c r="A200" s="109" t="s">
        <v>478</v>
      </c>
      <c r="B200" s="109" t="s">
        <v>479</v>
      </c>
      <c r="C200" s="110">
        <v>482852731</v>
      </c>
      <c r="D200" s="110">
        <v>0</v>
      </c>
      <c r="E200" s="110">
        <v>0</v>
      </c>
      <c r="F200" s="111">
        <v>482852731</v>
      </c>
      <c r="G200" s="107"/>
      <c r="H200" s="107"/>
    </row>
    <row r="201" spans="1:8" ht="15.75">
      <c r="A201" s="109" t="s">
        <v>480</v>
      </c>
      <c r="B201" s="109" t="s">
        <v>481</v>
      </c>
      <c r="C201" s="110">
        <v>482852731</v>
      </c>
      <c r="D201" s="110">
        <v>0</v>
      </c>
      <c r="E201" s="110">
        <v>0</v>
      </c>
      <c r="F201" s="111">
        <v>482852731</v>
      </c>
      <c r="G201" s="107"/>
      <c r="H201" s="107"/>
    </row>
    <row r="202" spans="1:8" ht="15.75">
      <c r="A202" s="109" t="s">
        <v>482</v>
      </c>
      <c r="B202" s="109" t="s">
        <v>12</v>
      </c>
      <c r="C202" s="110">
        <v>232338104099.72</v>
      </c>
      <c r="D202" s="110">
        <v>0</v>
      </c>
      <c r="E202" s="110">
        <v>338753</v>
      </c>
      <c r="F202" s="111">
        <v>232338442852.72</v>
      </c>
      <c r="G202" s="107"/>
      <c r="H202" s="107"/>
    </row>
    <row r="203" spans="1:8" ht="15.75">
      <c r="A203" s="109" t="s">
        <v>483</v>
      </c>
      <c r="B203" s="109" t="s">
        <v>484</v>
      </c>
      <c r="C203" s="110">
        <v>232338104099.72</v>
      </c>
      <c r="D203" s="110">
        <v>0</v>
      </c>
      <c r="E203" s="110">
        <v>338753</v>
      </c>
      <c r="F203" s="111">
        <v>232338442852.72</v>
      </c>
      <c r="G203" s="107"/>
      <c r="H203" s="107"/>
    </row>
    <row r="204" spans="1:8" ht="15.75">
      <c r="A204" s="109" t="s">
        <v>485</v>
      </c>
      <c r="B204" s="109" t="s">
        <v>14</v>
      </c>
      <c r="C204" s="110">
        <v>117763101747.53999</v>
      </c>
      <c r="D204" s="110">
        <v>0</v>
      </c>
      <c r="E204" s="110">
        <v>0</v>
      </c>
      <c r="F204" s="111">
        <v>117763101747.53999</v>
      </c>
      <c r="G204" s="107"/>
      <c r="H204" s="107"/>
    </row>
    <row r="205" spans="1:8" ht="15.75">
      <c r="A205" s="109" t="s">
        <v>486</v>
      </c>
      <c r="B205" s="109" t="s">
        <v>487</v>
      </c>
      <c r="C205" s="110">
        <v>117763101747.53999</v>
      </c>
      <c r="D205" s="110">
        <v>0</v>
      </c>
      <c r="E205" s="110">
        <v>0</v>
      </c>
      <c r="F205" s="111">
        <v>117763101747.53999</v>
      </c>
      <c r="G205" s="107"/>
      <c r="H205" s="107"/>
    </row>
    <row r="206" spans="1:8" ht="15.75">
      <c r="A206" s="109" t="s">
        <v>488</v>
      </c>
      <c r="B206" s="109" t="s">
        <v>489</v>
      </c>
      <c r="C206" s="110">
        <v>117700084247.53999</v>
      </c>
      <c r="D206" s="110">
        <v>0</v>
      </c>
      <c r="E206" s="110">
        <v>0</v>
      </c>
      <c r="F206" s="111">
        <v>117700084247.53999</v>
      </c>
      <c r="G206" s="107"/>
      <c r="H206" s="107"/>
    </row>
    <row r="207" spans="1:8" ht="15.75">
      <c r="A207" s="109" t="s">
        <v>490</v>
      </c>
      <c r="B207" s="109" t="s">
        <v>491</v>
      </c>
      <c r="C207" s="110">
        <v>63017500</v>
      </c>
      <c r="D207" s="110">
        <v>0</v>
      </c>
      <c r="E207" s="110">
        <v>0</v>
      </c>
      <c r="F207" s="111">
        <v>63017500</v>
      </c>
      <c r="G207" s="107"/>
      <c r="H207" s="107"/>
    </row>
    <row r="208" spans="1:8" ht="15.75">
      <c r="A208" s="109" t="s">
        <v>492</v>
      </c>
      <c r="B208" s="109" t="s">
        <v>493</v>
      </c>
      <c r="C208" s="110">
        <v>63017500</v>
      </c>
      <c r="D208" s="110">
        <v>0</v>
      </c>
      <c r="E208" s="110">
        <v>0</v>
      </c>
      <c r="F208" s="111">
        <v>63017500</v>
      </c>
      <c r="G208" s="107"/>
      <c r="H208" s="107"/>
    </row>
    <row r="209" spans="1:8" ht="15.75">
      <c r="A209" s="109" t="s">
        <v>494</v>
      </c>
      <c r="B209" s="109" t="s">
        <v>495</v>
      </c>
      <c r="C209" s="110">
        <v>114575002352.17999</v>
      </c>
      <c r="D209" s="110">
        <v>0</v>
      </c>
      <c r="E209" s="110">
        <v>338753</v>
      </c>
      <c r="F209" s="111">
        <v>114575341105.17999</v>
      </c>
      <c r="G209" s="107"/>
      <c r="H209" s="107"/>
    </row>
    <row r="210" spans="1:8" ht="15.75">
      <c r="A210" s="109" t="s">
        <v>496</v>
      </c>
      <c r="B210" s="109" t="s">
        <v>497</v>
      </c>
      <c r="C210" s="110">
        <v>127999677804.17999</v>
      </c>
      <c r="D210" s="110">
        <v>0</v>
      </c>
      <c r="E210" s="110">
        <v>338753</v>
      </c>
      <c r="F210" s="111">
        <v>128000016557.17999</v>
      </c>
      <c r="G210" s="107"/>
      <c r="H210" s="107"/>
    </row>
    <row r="211" spans="1:8" ht="15.75">
      <c r="A211" s="109" t="s">
        <v>498</v>
      </c>
      <c r="B211" s="109" t="s">
        <v>499</v>
      </c>
      <c r="C211" s="110">
        <v>-13424675452</v>
      </c>
      <c r="D211" s="110">
        <v>0</v>
      </c>
      <c r="E211" s="110">
        <v>0</v>
      </c>
      <c r="F211" s="111">
        <v>-13424675452</v>
      </c>
      <c r="G211" s="107"/>
      <c r="H211" s="107"/>
    </row>
    <row r="212" spans="1:8" ht="15.75">
      <c r="A212" s="109" t="s">
        <v>500</v>
      </c>
      <c r="B212" s="109" t="s">
        <v>501</v>
      </c>
      <c r="C212" s="110">
        <v>46215671894.849998</v>
      </c>
      <c r="D212" s="110">
        <v>0</v>
      </c>
      <c r="E212" s="110">
        <v>13071605058.639999</v>
      </c>
      <c r="F212" s="111">
        <v>59287276953.489998</v>
      </c>
      <c r="G212" s="107"/>
      <c r="H212" s="107"/>
    </row>
    <row r="213" spans="1:8" ht="15.75">
      <c r="A213" s="109" t="s">
        <v>502</v>
      </c>
      <c r="B213" s="109" t="s">
        <v>33</v>
      </c>
      <c r="C213" s="110">
        <v>3376435792.1500001</v>
      </c>
      <c r="D213" s="110">
        <v>0</v>
      </c>
      <c r="E213" s="110">
        <v>1596217927</v>
      </c>
      <c r="F213" s="111">
        <v>4972653719.1499996</v>
      </c>
      <c r="G213" s="107"/>
      <c r="H213" s="107"/>
    </row>
    <row r="214" spans="1:8" ht="15.75">
      <c r="A214" s="109" t="s">
        <v>503</v>
      </c>
      <c r="B214" s="109" t="s">
        <v>504</v>
      </c>
      <c r="C214" s="110">
        <v>3376435792.1500001</v>
      </c>
      <c r="D214" s="110">
        <v>0</v>
      </c>
      <c r="E214" s="110">
        <v>1596217927</v>
      </c>
      <c r="F214" s="111">
        <v>4972653719.1499996</v>
      </c>
      <c r="G214" s="107"/>
      <c r="H214" s="107"/>
    </row>
    <row r="215" spans="1:8" ht="15.75">
      <c r="A215" s="109" t="s">
        <v>505</v>
      </c>
      <c r="B215" s="109" t="s">
        <v>113</v>
      </c>
      <c r="C215" s="110">
        <v>3376435792.1500001</v>
      </c>
      <c r="D215" s="110">
        <v>0</v>
      </c>
      <c r="E215" s="110">
        <v>1596217927</v>
      </c>
      <c r="F215" s="111">
        <v>4972653719.1499996</v>
      </c>
      <c r="G215" s="107"/>
      <c r="H215" s="107"/>
    </row>
    <row r="216" spans="1:8" ht="15.75">
      <c r="A216" s="109" t="s">
        <v>506</v>
      </c>
      <c r="B216" s="109" t="s">
        <v>507</v>
      </c>
      <c r="C216" s="110">
        <v>3376435792.1500001</v>
      </c>
      <c r="D216" s="110">
        <v>0</v>
      </c>
      <c r="E216" s="110">
        <v>1596217927</v>
      </c>
      <c r="F216" s="111">
        <v>4972653719.1499996</v>
      </c>
      <c r="G216" s="107"/>
      <c r="H216" s="107"/>
    </row>
    <row r="217" spans="1:8" ht="15.75">
      <c r="A217" s="109" t="s">
        <v>508</v>
      </c>
      <c r="B217" s="109" t="s">
        <v>509</v>
      </c>
      <c r="C217" s="110">
        <v>42520421826.699997</v>
      </c>
      <c r="D217" s="110">
        <v>0</v>
      </c>
      <c r="E217" s="110">
        <v>9448226537</v>
      </c>
      <c r="F217" s="111">
        <v>51968648363.699997</v>
      </c>
      <c r="G217" s="107"/>
      <c r="H217" s="107"/>
    </row>
    <row r="218" spans="1:8" ht="15.75">
      <c r="A218" s="109" t="s">
        <v>510</v>
      </c>
      <c r="B218" s="109" t="s">
        <v>511</v>
      </c>
      <c r="C218" s="110">
        <v>42488447661.699997</v>
      </c>
      <c r="D218" s="110">
        <v>0</v>
      </c>
      <c r="E218" s="110">
        <v>9448226537</v>
      </c>
      <c r="F218" s="111">
        <v>51936674198.699997</v>
      </c>
      <c r="G218" s="107"/>
      <c r="H218" s="107"/>
    </row>
    <row r="219" spans="1:8" ht="15.75">
      <c r="A219" s="109" t="s">
        <v>512</v>
      </c>
      <c r="B219" s="109" t="s">
        <v>513</v>
      </c>
      <c r="C219" s="110">
        <v>4378240218</v>
      </c>
      <c r="D219" s="110">
        <v>0</v>
      </c>
      <c r="E219" s="110">
        <v>1373796885</v>
      </c>
      <c r="F219" s="111">
        <v>5752037103</v>
      </c>
      <c r="G219" s="107"/>
      <c r="H219" s="107"/>
    </row>
    <row r="220" spans="1:8" ht="15.75">
      <c r="A220" s="109" t="s">
        <v>514</v>
      </c>
      <c r="B220" s="109" t="s">
        <v>515</v>
      </c>
      <c r="C220" s="110">
        <v>1411915954</v>
      </c>
      <c r="D220" s="110">
        <v>0</v>
      </c>
      <c r="E220" s="110">
        <v>453622148</v>
      </c>
      <c r="F220" s="111">
        <v>1865538102</v>
      </c>
      <c r="G220" s="107"/>
      <c r="H220" s="107"/>
    </row>
    <row r="221" spans="1:8" ht="15.75">
      <c r="A221" s="109" t="s">
        <v>516</v>
      </c>
      <c r="B221" s="109" t="s">
        <v>517</v>
      </c>
      <c r="C221" s="110">
        <v>2966324264</v>
      </c>
      <c r="D221" s="110">
        <v>0</v>
      </c>
      <c r="E221" s="110">
        <v>920174737</v>
      </c>
      <c r="F221" s="111">
        <v>3886499001</v>
      </c>
      <c r="G221" s="107"/>
      <c r="H221" s="107"/>
    </row>
    <row r="222" spans="1:8" ht="15.75">
      <c r="A222" s="109" t="s">
        <v>518</v>
      </c>
      <c r="B222" s="109" t="s">
        <v>519</v>
      </c>
      <c r="C222" s="110">
        <v>38110207443.699997</v>
      </c>
      <c r="D222" s="110">
        <v>0</v>
      </c>
      <c r="E222" s="110">
        <v>8074429652</v>
      </c>
      <c r="F222" s="111">
        <v>46184637095.699997</v>
      </c>
      <c r="G222" s="107"/>
      <c r="H222" s="107"/>
    </row>
    <row r="223" spans="1:8" ht="15.75">
      <c r="A223" s="109" t="s">
        <v>520</v>
      </c>
      <c r="B223" s="109" t="s">
        <v>72</v>
      </c>
      <c r="C223" s="110">
        <v>31974165</v>
      </c>
      <c r="D223" s="110">
        <v>0</v>
      </c>
      <c r="E223" s="110">
        <v>0</v>
      </c>
      <c r="F223" s="111">
        <v>31974165</v>
      </c>
      <c r="G223" s="107"/>
      <c r="H223" s="107"/>
    </row>
    <row r="224" spans="1:8" ht="15.75">
      <c r="A224" s="109" t="s">
        <v>521</v>
      </c>
      <c r="B224" s="109" t="s">
        <v>522</v>
      </c>
      <c r="C224" s="110">
        <v>31974165</v>
      </c>
      <c r="D224" s="110">
        <v>0</v>
      </c>
      <c r="E224" s="110">
        <v>0</v>
      </c>
      <c r="F224" s="111">
        <v>31974165</v>
      </c>
      <c r="G224" s="107"/>
      <c r="H224" s="107"/>
    </row>
    <row r="225" spans="1:8" ht="15.75">
      <c r="A225" s="109" t="s">
        <v>523</v>
      </c>
      <c r="B225" s="109" t="s">
        <v>524</v>
      </c>
      <c r="C225" s="110">
        <v>31974165</v>
      </c>
      <c r="D225" s="110">
        <v>0</v>
      </c>
      <c r="E225" s="110">
        <v>0</v>
      </c>
      <c r="F225" s="111">
        <v>31974165</v>
      </c>
      <c r="G225" s="107"/>
      <c r="H225" s="107"/>
    </row>
    <row r="226" spans="1:8" ht="15.75">
      <c r="A226" s="109" t="s">
        <v>525</v>
      </c>
      <c r="B226" s="109" t="s">
        <v>526</v>
      </c>
      <c r="C226" s="110">
        <v>318814276</v>
      </c>
      <c r="D226" s="110">
        <v>0</v>
      </c>
      <c r="E226" s="110">
        <v>2027160594.6400001</v>
      </c>
      <c r="F226" s="111">
        <v>2345974870.6399999</v>
      </c>
      <c r="G226" s="107"/>
      <c r="H226" s="107"/>
    </row>
    <row r="227" spans="1:8" ht="15.75">
      <c r="A227" s="109" t="s">
        <v>527</v>
      </c>
      <c r="B227" s="109" t="s">
        <v>528</v>
      </c>
      <c r="C227" s="110">
        <v>318814276</v>
      </c>
      <c r="D227" s="110">
        <v>0</v>
      </c>
      <c r="E227" s="110">
        <v>4370230</v>
      </c>
      <c r="F227" s="111">
        <v>323184506</v>
      </c>
      <c r="G227" s="107"/>
      <c r="H227" s="107"/>
    </row>
    <row r="228" spans="1:8" ht="15.75">
      <c r="A228" s="109" t="s">
        <v>529</v>
      </c>
      <c r="B228" s="109" t="s">
        <v>530</v>
      </c>
      <c r="C228" s="110">
        <v>318814176</v>
      </c>
      <c r="D228" s="110">
        <v>0</v>
      </c>
      <c r="E228" s="110">
        <v>0</v>
      </c>
      <c r="F228" s="111">
        <v>318814176</v>
      </c>
      <c r="G228" s="107"/>
      <c r="H228" s="107"/>
    </row>
    <row r="229" spans="1:8" ht="15.75">
      <c r="A229" s="109" t="s">
        <v>531</v>
      </c>
      <c r="B229" s="109" t="s">
        <v>532</v>
      </c>
      <c r="C229" s="110">
        <v>260917043</v>
      </c>
      <c r="D229" s="110">
        <v>0</v>
      </c>
      <c r="E229" s="110">
        <v>0</v>
      </c>
      <c r="F229" s="111">
        <v>260917043</v>
      </c>
      <c r="G229" s="107"/>
      <c r="H229" s="107"/>
    </row>
    <row r="230" spans="1:8" ht="15.75">
      <c r="A230" s="109" t="s">
        <v>533</v>
      </c>
      <c r="B230" s="109" t="s">
        <v>534</v>
      </c>
      <c r="C230" s="110">
        <v>57897133</v>
      </c>
      <c r="D230" s="110">
        <v>0</v>
      </c>
      <c r="E230" s="110">
        <v>0</v>
      </c>
      <c r="F230" s="111">
        <v>57897133</v>
      </c>
      <c r="G230" s="107"/>
      <c r="H230" s="107"/>
    </row>
    <row r="231" spans="1:8" ht="15.75">
      <c r="A231" s="109" t="s">
        <v>535</v>
      </c>
      <c r="B231" s="109" t="s">
        <v>536</v>
      </c>
      <c r="C231" s="110">
        <v>100</v>
      </c>
      <c r="D231" s="110">
        <v>0</v>
      </c>
      <c r="E231" s="110">
        <v>4370230</v>
      </c>
      <c r="F231" s="111">
        <v>4370330</v>
      </c>
      <c r="G231" s="107"/>
      <c r="H231" s="107"/>
    </row>
    <row r="232" spans="1:8" ht="15.75">
      <c r="A232" s="109" t="s">
        <v>537</v>
      </c>
      <c r="B232" s="109" t="s">
        <v>536</v>
      </c>
      <c r="C232" s="110">
        <v>100</v>
      </c>
      <c r="D232" s="110">
        <v>0</v>
      </c>
      <c r="E232" s="110">
        <v>4370230</v>
      </c>
      <c r="F232" s="111">
        <v>4370330</v>
      </c>
      <c r="G232" s="107"/>
      <c r="H232" s="107"/>
    </row>
    <row r="233" spans="1:8" ht="15.75">
      <c r="A233" s="109" t="s">
        <v>538</v>
      </c>
      <c r="B233" s="109" t="s">
        <v>539</v>
      </c>
      <c r="C233" s="110">
        <v>0</v>
      </c>
      <c r="D233" s="110">
        <v>0</v>
      </c>
      <c r="E233" s="110">
        <v>2022790364.6400001</v>
      </c>
      <c r="F233" s="111">
        <v>2022790364.6400001</v>
      </c>
      <c r="G233" s="107"/>
      <c r="H233" s="107"/>
    </row>
    <row r="234" spans="1:8" ht="15.75">
      <c r="A234" s="109" t="s">
        <v>540</v>
      </c>
      <c r="B234" s="109" t="s">
        <v>541</v>
      </c>
      <c r="C234" s="110">
        <v>0</v>
      </c>
      <c r="D234" s="110">
        <v>0</v>
      </c>
      <c r="E234" s="110">
        <v>2022790364.6400001</v>
      </c>
      <c r="F234" s="111">
        <v>2022790364.6400001</v>
      </c>
      <c r="G234" s="107"/>
      <c r="H234" s="107"/>
    </row>
    <row r="235" spans="1:8" ht="15.75">
      <c r="A235" s="109" t="s">
        <v>542</v>
      </c>
      <c r="B235" s="109" t="s">
        <v>543</v>
      </c>
      <c r="C235" s="110">
        <v>0</v>
      </c>
      <c r="D235" s="110">
        <v>0</v>
      </c>
      <c r="E235" s="110">
        <v>2022790364.6400001</v>
      </c>
      <c r="F235" s="111">
        <v>2022790364.6400001</v>
      </c>
      <c r="G235" s="107"/>
      <c r="H235" s="107"/>
    </row>
    <row r="236" spans="1:8" ht="15.75">
      <c r="A236" s="109" t="s">
        <v>544</v>
      </c>
      <c r="B236" s="109" t="s">
        <v>545</v>
      </c>
      <c r="C236" s="110">
        <v>48666811563.07</v>
      </c>
      <c r="D236" s="110">
        <v>10208266661.190001</v>
      </c>
      <c r="E236" s="110">
        <v>709597906</v>
      </c>
      <c r="F236" s="111">
        <v>58165480318.260002</v>
      </c>
      <c r="G236" s="107"/>
      <c r="H236" s="107"/>
    </row>
    <row r="237" spans="1:8" ht="15.75">
      <c r="A237" s="109" t="s">
        <v>546</v>
      </c>
      <c r="B237" s="109" t="s">
        <v>547</v>
      </c>
      <c r="C237" s="110">
        <v>5029399849.8999996</v>
      </c>
      <c r="D237" s="110">
        <v>1680742323</v>
      </c>
      <c r="E237" s="110">
        <v>13699906</v>
      </c>
      <c r="F237" s="111">
        <v>6696442266.8999996</v>
      </c>
      <c r="G237" s="107"/>
      <c r="H237" s="107"/>
    </row>
    <row r="238" spans="1:8" ht="15.75">
      <c r="A238" s="109" t="s">
        <v>548</v>
      </c>
      <c r="B238" s="109" t="s">
        <v>36</v>
      </c>
      <c r="C238" s="110">
        <v>2037988345</v>
      </c>
      <c r="D238" s="110">
        <v>664579090</v>
      </c>
      <c r="E238" s="110">
        <v>430800</v>
      </c>
      <c r="F238" s="111">
        <v>2702136635</v>
      </c>
      <c r="G238" s="107"/>
      <c r="H238" s="107"/>
    </row>
    <row r="239" spans="1:8" ht="15.75">
      <c r="A239" s="109" t="s">
        <v>549</v>
      </c>
      <c r="B239" s="109" t="s">
        <v>550</v>
      </c>
      <c r="C239" s="110">
        <v>1299124169</v>
      </c>
      <c r="D239" s="110">
        <v>422339955</v>
      </c>
      <c r="E239" s="110">
        <v>0</v>
      </c>
      <c r="F239" s="111">
        <v>1721464124</v>
      </c>
      <c r="G239" s="107"/>
      <c r="H239" s="107"/>
    </row>
    <row r="240" spans="1:8" ht="15.75">
      <c r="A240" s="109" t="s">
        <v>551</v>
      </c>
      <c r="B240" s="109" t="s">
        <v>552</v>
      </c>
      <c r="C240" s="110">
        <v>12302235</v>
      </c>
      <c r="D240" s="110">
        <v>4292278</v>
      </c>
      <c r="E240" s="110">
        <v>0</v>
      </c>
      <c r="F240" s="111">
        <v>16594513</v>
      </c>
      <c r="G240" s="107"/>
      <c r="H240" s="107"/>
    </row>
    <row r="241" spans="1:8" ht="15.75">
      <c r="A241" s="109" t="s">
        <v>553</v>
      </c>
      <c r="B241" s="109" t="s">
        <v>554</v>
      </c>
      <c r="C241" s="110">
        <v>11946070</v>
      </c>
      <c r="D241" s="110">
        <v>4292278</v>
      </c>
      <c r="E241" s="110">
        <v>0</v>
      </c>
      <c r="F241" s="111">
        <v>16238348</v>
      </c>
      <c r="G241" s="107"/>
      <c r="H241" s="107"/>
    </row>
    <row r="242" spans="1:8" ht="15.75">
      <c r="A242" s="109" t="s">
        <v>555</v>
      </c>
      <c r="B242" s="109" t="s">
        <v>556</v>
      </c>
      <c r="C242" s="110">
        <v>356165</v>
      </c>
      <c r="D242" s="110">
        <v>0</v>
      </c>
      <c r="E242" s="110">
        <v>0</v>
      </c>
      <c r="F242" s="111">
        <v>356165</v>
      </c>
      <c r="G242" s="107"/>
      <c r="H242" s="107"/>
    </row>
    <row r="243" spans="1:8" ht="15.75">
      <c r="A243" s="109" t="s">
        <v>557</v>
      </c>
      <c r="B243" s="109" t="s">
        <v>558</v>
      </c>
      <c r="C243" s="110">
        <v>165692024</v>
      </c>
      <c r="D243" s="110">
        <v>55084645</v>
      </c>
      <c r="E243" s="110">
        <v>0</v>
      </c>
      <c r="F243" s="111">
        <v>220776669</v>
      </c>
      <c r="G243" s="107"/>
      <c r="H243" s="107"/>
    </row>
    <row r="244" spans="1:8" ht="15.75">
      <c r="A244" s="109" t="s">
        <v>559</v>
      </c>
      <c r="B244" s="109" t="s">
        <v>560</v>
      </c>
      <c r="C244" s="110">
        <v>165692024</v>
      </c>
      <c r="D244" s="110">
        <v>55084645</v>
      </c>
      <c r="E244" s="110">
        <v>0</v>
      </c>
      <c r="F244" s="111">
        <v>220776669</v>
      </c>
      <c r="G244" s="107"/>
      <c r="H244" s="107"/>
    </row>
    <row r="245" spans="1:8" ht="15.75">
      <c r="A245" s="109" t="s">
        <v>561</v>
      </c>
      <c r="B245" s="109" t="s">
        <v>562</v>
      </c>
      <c r="C245" s="110">
        <v>496949460</v>
      </c>
      <c r="D245" s="110">
        <v>161517572</v>
      </c>
      <c r="E245" s="110">
        <v>0</v>
      </c>
      <c r="F245" s="111">
        <v>658467032</v>
      </c>
      <c r="G245" s="107"/>
      <c r="H245" s="107"/>
    </row>
    <row r="246" spans="1:8" ht="15.75">
      <c r="A246" s="109" t="s">
        <v>563</v>
      </c>
      <c r="B246" s="109" t="s">
        <v>440</v>
      </c>
      <c r="C246" s="110">
        <v>60619215</v>
      </c>
      <c r="D246" s="110">
        <v>20244226</v>
      </c>
      <c r="E246" s="110">
        <v>430800</v>
      </c>
      <c r="F246" s="111">
        <v>80432641</v>
      </c>
      <c r="G246" s="107"/>
      <c r="H246" s="107"/>
    </row>
    <row r="247" spans="1:8" ht="15.75">
      <c r="A247" s="109" t="s">
        <v>564</v>
      </c>
      <c r="B247" s="109" t="s">
        <v>565</v>
      </c>
      <c r="C247" s="110">
        <v>60619215</v>
      </c>
      <c r="D247" s="110">
        <v>20244226</v>
      </c>
      <c r="E247" s="110">
        <v>430800</v>
      </c>
      <c r="F247" s="111">
        <v>80432641</v>
      </c>
      <c r="G247" s="107"/>
      <c r="H247" s="107"/>
    </row>
    <row r="248" spans="1:8" ht="15.75">
      <c r="A248" s="109" t="s">
        <v>566</v>
      </c>
      <c r="B248" s="109" t="s">
        <v>567</v>
      </c>
      <c r="C248" s="110">
        <v>2037672</v>
      </c>
      <c r="D248" s="110">
        <v>679224</v>
      </c>
      <c r="E248" s="110">
        <v>0</v>
      </c>
      <c r="F248" s="111">
        <v>2716896</v>
      </c>
      <c r="G248" s="107"/>
      <c r="H248" s="107"/>
    </row>
    <row r="249" spans="1:8" ht="15.75">
      <c r="A249" s="109" t="s">
        <v>568</v>
      </c>
      <c r="B249" s="109" t="s">
        <v>569</v>
      </c>
      <c r="C249" s="110">
        <v>1263570</v>
      </c>
      <c r="D249" s="110">
        <v>421190</v>
      </c>
      <c r="E249" s="110">
        <v>0</v>
      </c>
      <c r="F249" s="111">
        <v>1684760</v>
      </c>
      <c r="G249" s="107"/>
      <c r="H249" s="107"/>
    </row>
    <row r="250" spans="1:8" ht="15.75">
      <c r="A250" s="109" t="s">
        <v>570</v>
      </c>
      <c r="B250" s="109" t="s">
        <v>571</v>
      </c>
      <c r="C250" s="110">
        <v>0</v>
      </c>
      <c r="D250" s="110">
        <v>0</v>
      </c>
      <c r="E250" s="110">
        <v>0</v>
      </c>
      <c r="F250" s="111">
        <v>0</v>
      </c>
      <c r="G250" s="107"/>
      <c r="H250" s="107"/>
    </row>
    <row r="251" spans="1:8" ht="15.75">
      <c r="A251" s="109" t="s">
        <v>572</v>
      </c>
      <c r="B251" s="109" t="s">
        <v>37</v>
      </c>
      <c r="C251" s="110">
        <v>525344536</v>
      </c>
      <c r="D251" s="110">
        <v>171780068</v>
      </c>
      <c r="E251" s="110">
        <v>0</v>
      </c>
      <c r="F251" s="111">
        <v>697124604</v>
      </c>
      <c r="G251" s="107"/>
      <c r="H251" s="107"/>
    </row>
    <row r="252" spans="1:8" ht="15.75">
      <c r="A252" s="109" t="s">
        <v>573</v>
      </c>
      <c r="B252" s="109" t="s">
        <v>462</v>
      </c>
      <c r="C252" s="110">
        <v>89138200</v>
      </c>
      <c r="D252" s="110">
        <v>27773700</v>
      </c>
      <c r="E252" s="110">
        <v>0</v>
      </c>
      <c r="F252" s="111">
        <v>116911900</v>
      </c>
      <c r="G252" s="107"/>
      <c r="H252" s="107"/>
    </row>
    <row r="253" spans="1:8" ht="15.75">
      <c r="A253" s="109" t="s">
        <v>574</v>
      </c>
      <c r="B253" s="109" t="s">
        <v>575</v>
      </c>
      <c r="C253" s="110">
        <v>174140868</v>
      </c>
      <c r="D253" s="110">
        <v>57342884</v>
      </c>
      <c r="E253" s="110">
        <v>0</v>
      </c>
      <c r="F253" s="111">
        <v>231483752</v>
      </c>
      <c r="G253" s="107"/>
      <c r="H253" s="107"/>
    </row>
    <row r="254" spans="1:8" ht="15.75">
      <c r="A254" s="109" t="s">
        <v>576</v>
      </c>
      <c r="B254" s="109" t="s">
        <v>577</v>
      </c>
      <c r="C254" s="110">
        <v>16450100</v>
      </c>
      <c r="D254" s="110">
        <v>5528500</v>
      </c>
      <c r="E254" s="110">
        <v>0</v>
      </c>
      <c r="F254" s="111">
        <v>21978600</v>
      </c>
      <c r="G254" s="107"/>
      <c r="H254" s="107"/>
    </row>
    <row r="255" spans="1:8" ht="15.75">
      <c r="A255" s="109" t="s">
        <v>578</v>
      </c>
      <c r="B255" s="109" t="s">
        <v>579</v>
      </c>
      <c r="C255" s="110">
        <v>245615368</v>
      </c>
      <c r="D255" s="110">
        <v>81134984</v>
      </c>
      <c r="E255" s="110">
        <v>0</v>
      </c>
      <c r="F255" s="111">
        <v>326750352</v>
      </c>
      <c r="G255" s="107"/>
      <c r="H255" s="107"/>
    </row>
    <row r="256" spans="1:8" ht="15.75">
      <c r="A256" s="109" t="s">
        <v>580</v>
      </c>
      <c r="B256" s="109" t="s">
        <v>38</v>
      </c>
      <c r="C256" s="110">
        <v>111502900</v>
      </c>
      <c r="D256" s="110">
        <v>34489400</v>
      </c>
      <c r="E256" s="110">
        <v>0</v>
      </c>
      <c r="F256" s="111">
        <v>145992300</v>
      </c>
      <c r="G256" s="107"/>
      <c r="H256" s="107"/>
    </row>
    <row r="257" spans="1:8" ht="15.75">
      <c r="A257" s="109" t="s">
        <v>581</v>
      </c>
      <c r="B257" s="109" t="s">
        <v>582</v>
      </c>
      <c r="C257" s="110">
        <v>66860100</v>
      </c>
      <c r="D257" s="110">
        <v>20686100</v>
      </c>
      <c r="E257" s="110">
        <v>0</v>
      </c>
      <c r="F257" s="111">
        <v>87546200</v>
      </c>
      <c r="G257" s="107"/>
      <c r="H257" s="107"/>
    </row>
    <row r="258" spans="1:8" ht="15.75">
      <c r="A258" s="109" t="s">
        <v>583</v>
      </c>
      <c r="B258" s="109" t="s">
        <v>584</v>
      </c>
      <c r="C258" s="110">
        <v>11187800</v>
      </c>
      <c r="D258" s="110">
        <v>3452200</v>
      </c>
      <c r="E258" s="110">
        <v>0</v>
      </c>
      <c r="F258" s="111">
        <v>14640000</v>
      </c>
      <c r="G258" s="107"/>
      <c r="H258" s="107"/>
    </row>
    <row r="259" spans="1:8" ht="15.75">
      <c r="A259" s="109" t="s">
        <v>585</v>
      </c>
      <c r="B259" s="109" t="s">
        <v>586</v>
      </c>
      <c r="C259" s="110">
        <v>11157700</v>
      </c>
      <c r="D259" s="110">
        <v>3452200</v>
      </c>
      <c r="E259" s="110">
        <v>0</v>
      </c>
      <c r="F259" s="111">
        <v>14609900</v>
      </c>
      <c r="G259" s="107"/>
      <c r="H259" s="107"/>
    </row>
    <row r="260" spans="1:8" ht="15.75">
      <c r="A260" s="109" t="s">
        <v>587</v>
      </c>
      <c r="B260" s="109" t="s">
        <v>588</v>
      </c>
      <c r="C260" s="110">
        <v>22297300</v>
      </c>
      <c r="D260" s="110">
        <v>6898900</v>
      </c>
      <c r="E260" s="110">
        <v>0</v>
      </c>
      <c r="F260" s="111">
        <v>29196200</v>
      </c>
      <c r="G260" s="107"/>
      <c r="H260" s="107"/>
    </row>
    <row r="261" spans="1:8" ht="15.75">
      <c r="A261" s="109" t="s">
        <v>589</v>
      </c>
      <c r="B261" s="109" t="s">
        <v>590</v>
      </c>
      <c r="C261" s="110">
        <v>997793631.89999998</v>
      </c>
      <c r="D261" s="110">
        <v>334079093</v>
      </c>
      <c r="E261" s="110">
        <v>7277828</v>
      </c>
      <c r="F261" s="111">
        <v>1324594896.9000001</v>
      </c>
      <c r="G261" s="107"/>
      <c r="H261" s="107"/>
    </row>
    <row r="262" spans="1:8" ht="15.75">
      <c r="A262" s="109" t="s">
        <v>591</v>
      </c>
      <c r="B262" s="109" t="s">
        <v>432</v>
      </c>
      <c r="C262" s="110">
        <v>105873300</v>
      </c>
      <c r="D262" s="110">
        <v>40536065</v>
      </c>
      <c r="E262" s="110">
        <v>0</v>
      </c>
      <c r="F262" s="111">
        <v>146409365</v>
      </c>
      <c r="G262" s="107"/>
      <c r="H262" s="107"/>
    </row>
    <row r="263" spans="1:8" ht="15.75">
      <c r="A263" s="109" t="s">
        <v>592</v>
      </c>
      <c r="B263" s="109" t="s">
        <v>428</v>
      </c>
      <c r="C263" s="110">
        <v>178359338.90000001</v>
      </c>
      <c r="D263" s="110">
        <v>56070966</v>
      </c>
      <c r="E263" s="110">
        <v>4308857</v>
      </c>
      <c r="F263" s="111">
        <v>230121447.90000001</v>
      </c>
      <c r="G263" s="107"/>
      <c r="H263" s="107"/>
    </row>
    <row r="264" spans="1:8" ht="15.75">
      <c r="A264" s="109" t="s">
        <v>593</v>
      </c>
      <c r="B264" s="109" t="s">
        <v>594</v>
      </c>
      <c r="C264" s="110">
        <v>16723100</v>
      </c>
      <c r="D264" s="110">
        <v>5604300</v>
      </c>
      <c r="E264" s="110">
        <v>104371</v>
      </c>
      <c r="F264" s="111">
        <v>22223029</v>
      </c>
      <c r="G264" s="107"/>
      <c r="H264" s="107"/>
    </row>
    <row r="265" spans="1:8" ht="15.75">
      <c r="A265" s="109" t="s">
        <v>595</v>
      </c>
      <c r="B265" s="109" t="s">
        <v>434</v>
      </c>
      <c r="C265" s="110">
        <v>82771400</v>
      </c>
      <c r="D265" s="110">
        <v>30756890</v>
      </c>
      <c r="E265" s="110">
        <v>0</v>
      </c>
      <c r="F265" s="111">
        <v>113528290</v>
      </c>
      <c r="G265" s="107"/>
      <c r="H265" s="107"/>
    </row>
    <row r="266" spans="1:8" ht="15.75">
      <c r="A266" s="109" t="s">
        <v>596</v>
      </c>
      <c r="B266" s="109" t="s">
        <v>438</v>
      </c>
      <c r="C266" s="110">
        <v>165001200</v>
      </c>
      <c r="D266" s="110">
        <v>54412135</v>
      </c>
      <c r="E266" s="110">
        <v>0</v>
      </c>
      <c r="F266" s="111">
        <v>219413335</v>
      </c>
      <c r="G266" s="107"/>
      <c r="H266" s="107"/>
    </row>
    <row r="267" spans="1:8" ht="15.75">
      <c r="A267" s="109" t="s">
        <v>597</v>
      </c>
      <c r="B267" s="109" t="s">
        <v>436</v>
      </c>
      <c r="C267" s="110">
        <v>407250600</v>
      </c>
      <c r="D267" s="110">
        <v>134240200</v>
      </c>
      <c r="E267" s="110">
        <v>2859500</v>
      </c>
      <c r="F267" s="111">
        <v>538631300</v>
      </c>
      <c r="G267" s="107"/>
      <c r="H267" s="107"/>
    </row>
    <row r="268" spans="1:8" ht="15.75">
      <c r="A268" s="109" t="s">
        <v>598</v>
      </c>
      <c r="B268" s="109" t="s">
        <v>599</v>
      </c>
      <c r="C268" s="110">
        <v>10033284</v>
      </c>
      <c r="D268" s="110">
        <v>2330610</v>
      </c>
      <c r="E268" s="110">
        <v>5100</v>
      </c>
      <c r="F268" s="111">
        <v>12358794</v>
      </c>
      <c r="G268" s="107"/>
      <c r="H268" s="107"/>
    </row>
    <row r="269" spans="1:8" ht="15.75">
      <c r="A269" s="109" t="s">
        <v>600</v>
      </c>
      <c r="B269" s="109" t="s">
        <v>442</v>
      </c>
      <c r="C269" s="110">
        <v>31781409</v>
      </c>
      <c r="D269" s="110">
        <v>10127927</v>
      </c>
      <c r="E269" s="110">
        <v>0</v>
      </c>
      <c r="F269" s="111">
        <v>41909336</v>
      </c>
      <c r="G269" s="107"/>
      <c r="H269" s="107"/>
    </row>
    <row r="270" spans="1:8" ht="15.75">
      <c r="A270" s="109" t="s">
        <v>601</v>
      </c>
      <c r="B270" s="109" t="s">
        <v>602</v>
      </c>
      <c r="C270" s="110">
        <v>12238808</v>
      </c>
      <c r="D270" s="110">
        <v>3867960</v>
      </c>
      <c r="E270" s="110">
        <v>0</v>
      </c>
      <c r="F270" s="111">
        <v>16106768</v>
      </c>
      <c r="G270" s="107"/>
      <c r="H270" s="107"/>
    </row>
    <row r="271" spans="1:8" ht="15.75">
      <c r="A271" s="109" t="s">
        <v>603</v>
      </c>
      <c r="B271" s="109" t="s">
        <v>604</v>
      </c>
      <c r="C271" s="110">
        <v>113301</v>
      </c>
      <c r="D271" s="110">
        <v>37767</v>
      </c>
      <c r="E271" s="110">
        <v>0</v>
      </c>
      <c r="F271" s="111">
        <v>151068</v>
      </c>
      <c r="G271" s="107"/>
      <c r="H271" s="107"/>
    </row>
    <row r="272" spans="1:8" ht="15.75">
      <c r="A272" s="109" t="s">
        <v>605</v>
      </c>
      <c r="B272" s="109" t="s">
        <v>606</v>
      </c>
      <c r="C272" s="110">
        <v>19429300</v>
      </c>
      <c r="D272" s="110">
        <v>6222200</v>
      </c>
      <c r="E272" s="110">
        <v>0</v>
      </c>
      <c r="F272" s="111">
        <v>25651500</v>
      </c>
      <c r="G272" s="107"/>
      <c r="H272" s="107"/>
    </row>
    <row r="273" spans="1:8" ht="15.75">
      <c r="A273" s="109" t="s">
        <v>607</v>
      </c>
      <c r="B273" s="109" t="s">
        <v>608</v>
      </c>
      <c r="C273" s="110">
        <v>28329944</v>
      </c>
      <c r="D273" s="110">
        <v>0</v>
      </c>
      <c r="E273" s="110">
        <v>0</v>
      </c>
      <c r="F273" s="111">
        <v>28329944</v>
      </c>
      <c r="G273" s="107"/>
      <c r="H273" s="107"/>
    </row>
    <row r="274" spans="1:8" ht="15.75">
      <c r="A274" s="109" t="s">
        <v>609</v>
      </c>
      <c r="B274" s="109" t="s">
        <v>610</v>
      </c>
      <c r="C274" s="110">
        <v>28264155</v>
      </c>
      <c r="D274" s="110">
        <v>0</v>
      </c>
      <c r="E274" s="110">
        <v>0</v>
      </c>
      <c r="F274" s="111">
        <v>28264155</v>
      </c>
      <c r="G274" s="107"/>
      <c r="H274" s="107"/>
    </row>
    <row r="275" spans="1:8" ht="15.75">
      <c r="A275" s="109" t="s">
        <v>611</v>
      </c>
      <c r="B275" s="109" t="s">
        <v>612</v>
      </c>
      <c r="C275" s="110">
        <v>21300000</v>
      </c>
      <c r="D275" s="110">
        <v>0</v>
      </c>
      <c r="E275" s="110">
        <v>0</v>
      </c>
      <c r="F275" s="111">
        <v>21300000</v>
      </c>
      <c r="G275" s="107"/>
      <c r="H275" s="107"/>
    </row>
    <row r="276" spans="1:8" ht="15.75">
      <c r="A276" s="109" t="s">
        <v>613</v>
      </c>
      <c r="B276" s="109" t="s">
        <v>614</v>
      </c>
      <c r="C276" s="110">
        <v>2930160</v>
      </c>
      <c r="D276" s="110">
        <v>0</v>
      </c>
      <c r="E276" s="110">
        <v>0</v>
      </c>
      <c r="F276" s="111">
        <v>2930160</v>
      </c>
      <c r="G276" s="107"/>
      <c r="H276" s="107"/>
    </row>
    <row r="277" spans="1:8" ht="15.75">
      <c r="A277" s="109" t="s">
        <v>615</v>
      </c>
      <c r="B277" s="109" t="s">
        <v>616</v>
      </c>
      <c r="C277" s="110">
        <v>4033995</v>
      </c>
      <c r="D277" s="110">
        <v>0</v>
      </c>
      <c r="E277" s="110">
        <v>0</v>
      </c>
      <c r="F277" s="111">
        <v>4033995</v>
      </c>
      <c r="G277" s="107"/>
      <c r="H277" s="107"/>
    </row>
    <row r="278" spans="1:8" ht="15.75">
      <c r="A278" s="109" t="s">
        <v>617</v>
      </c>
      <c r="B278" s="109" t="s">
        <v>618</v>
      </c>
      <c r="C278" s="110">
        <v>65789</v>
      </c>
      <c r="D278" s="110">
        <v>0</v>
      </c>
      <c r="E278" s="110">
        <v>0</v>
      </c>
      <c r="F278" s="111">
        <v>65789</v>
      </c>
      <c r="G278" s="107"/>
      <c r="H278" s="107"/>
    </row>
    <row r="279" spans="1:8" ht="15.75">
      <c r="A279" s="109" t="s">
        <v>619</v>
      </c>
      <c r="B279" s="109" t="s">
        <v>39</v>
      </c>
      <c r="C279" s="110">
        <v>1328440493</v>
      </c>
      <c r="D279" s="110">
        <v>475814672</v>
      </c>
      <c r="E279" s="110">
        <v>5991278</v>
      </c>
      <c r="F279" s="111">
        <v>1798263887</v>
      </c>
      <c r="G279" s="107"/>
      <c r="H279" s="107"/>
    </row>
    <row r="280" spans="1:8" ht="15.75">
      <c r="A280" s="109" t="s">
        <v>620</v>
      </c>
      <c r="B280" s="109" t="s">
        <v>621</v>
      </c>
      <c r="C280" s="110">
        <v>9136048</v>
      </c>
      <c r="D280" s="110">
        <v>0</v>
      </c>
      <c r="E280" s="110">
        <v>0</v>
      </c>
      <c r="F280" s="111">
        <v>9136048</v>
      </c>
      <c r="G280" s="107"/>
      <c r="H280" s="107"/>
    </row>
    <row r="281" spans="1:8" ht="15.75">
      <c r="A281" s="109" t="s">
        <v>622</v>
      </c>
      <c r="B281" s="109" t="s">
        <v>623</v>
      </c>
      <c r="C281" s="110">
        <v>18467476</v>
      </c>
      <c r="D281" s="110">
        <v>7565509</v>
      </c>
      <c r="E281" s="110">
        <v>0</v>
      </c>
      <c r="F281" s="111">
        <v>26032985</v>
      </c>
      <c r="G281" s="107"/>
      <c r="H281" s="107"/>
    </row>
    <row r="282" spans="1:8" ht="15.75">
      <c r="A282" s="109" t="s">
        <v>624</v>
      </c>
      <c r="B282" s="109" t="s">
        <v>412</v>
      </c>
      <c r="C282" s="110">
        <v>63067810</v>
      </c>
      <c r="D282" s="110">
        <v>23520949</v>
      </c>
      <c r="E282" s="110">
        <v>0</v>
      </c>
      <c r="F282" s="111">
        <v>86588759</v>
      </c>
      <c r="G282" s="107"/>
      <c r="H282" s="107"/>
    </row>
    <row r="283" spans="1:8" ht="15.75">
      <c r="A283" s="109" t="s">
        <v>625</v>
      </c>
      <c r="B283" s="109" t="s">
        <v>414</v>
      </c>
      <c r="C283" s="110">
        <v>27399240</v>
      </c>
      <c r="D283" s="110">
        <v>10467520</v>
      </c>
      <c r="E283" s="110">
        <v>0</v>
      </c>
      <c r="F283" s="111">
        <v>37866760</v>
      </c>
      <c r="G283" s="107"/>
      <c r="H283" s="107"/>
    </row>
    <row r="284" spans="1:8" ht="15.75">
      <c r="A284" s="109" t="s">
        <v>626</v>
      </c>
      <c r="B284" s="109" t="s">
        <v>627</v>
      </c>
      <c r="C284" s="110">
        <v>2448470</v>
      </c>
      <c r="D284" s="110">
        <v>2717550</v>
      </c>
      <c r="E284" s="110">
        <v>0</v>
      </c>
      <c r="F284" s="111">
        <v>5166020</v>
      </c>
      <c r="G284" s="107"/>
      <c r="H284" s="107"/>
    </row>
    <row r="285" spans="1:8" ht="15.75">
      <c r="A285" s="109" t="s">
        <v>628</v>
      </c>
      <c r="B285" s="109" t="s">
        <v>418</v>
      </c>
      <c r="C285" s="110">
        <v>7423810</v>
      </c>
      <c r="D285" s="110">
        <v>10335879</v>
      </c>
      <c r="E285" s="110">
        <v>0</v>
      </c>
      <c r="F285" s="111">
        <v>17759689</v>
      </c>
      <c r="G285" s="107"/>
      <c r="H285" s="107"/>
    </row>
    <row r="286" spans="1:8" ht="15.75">
      <c r="A286" s="109" t="s">
        <v>629</v>
      </c>
      <c r="B286" s="109" t="s">
        <v>630</v>
      </c>
      <c r="C286" s="110">
        <v>25796290</v>
      </c>
      <c r="D286" s="110">
        <v>0</v>
      </c>
      <c r="E286" s="110">
        <v>0</v>
      </c>
      <c r="F286" s="111">
        <v>25796290</v>
      </c>
      <c r="G286" s="107"/>
      <c r="H286" s="107"/>
    </row>
    <row r="287" spans="1:8" ht="15.75">
      <c r="A287" s="109" t="s">
        <v>631</v>
      </c>
      <c r="B287" s="109" t="s">
        <v>420</v>
      </c>
      <c r="C287" s="110">
        <v>626910534</v>
      </c>
      <c r="D287" s="110">
        <v>258195902</v>
      </c>
      <c r="E287" s="110">
        <v>0</v>
      </c>
      <c r="F287" s="111">
        <v>885106436</v>
      </c>
      <c r="G287" s="107"/>
      <c r="H287" s="107"/>
    </row>
    <row r="288" spans="1:8" ht="15.75">
      <c r="A288" s="109" t="s">
        <v>632</v>
      </c>
      <c r="B288" s="109" t="s">
        <v>633</v>
      </c>
      <c r="C288" s="110">
        <v>0</v>
      </c>
      <c r="D288" s="110">
        <v>4076045</v>
      </c>
      <c r="E288" s="110">
        <v>0</v>
      </c>
      <c r="F288" s="111">
        <v>4076045</v>
      </c>
      <c r="G288" s="107"/>
      <c r="H288" s="107"/>
    </row>
    <row r="289" spans="1:6" ht="15.75">
      <c r="A289" s="109" t="s">
        <v>634</v>
      </c>
      <c r="B289" s="109" t="s">
        <v>635</v>
      </c>
      <c r="C289" s="110">
        <v>28529062</v>
      </c>
      <c r="D289" s="110">
        <v>4608707</v>
      </c>
      <c r="E289" s="110">
        <v>0</v>
      </c>
      <c r="F289" s="111">
        <v>33137769</v>
      </c>
    </row>
    <row r="290" spans="1:6" ht="15.75">
      <c r="A290" s="109" t="s">
        <v>636</v>
      </c>
      <c r="B290" s="109" t="s">
        <v>637</v>
      </c>
      <c r="C290" s="110">
        <v>43518922</v>
      </c>
      <c r="D290" s="110">
        <v>69396200</v>
      </c>
      <c r="E290" s="110">
        <v>0</v>
      </c>
      <c r="F290" s="111">
        <v>112915122</v>
      </c>
    </row>
    <row r="291" spans="1:6" ht="15.75">
      <c r="A291" s="109" t="s">
        <v>638</v>
      </c>
      <c r="B291" s="109" t="s">
        <v>639</v>
      </c>
      <c r="C291" s="110">
        <v>43518922</v>
      </c>
      <c r="D291" s="110">
        <v>69396200</v>
      </c>
      <c r="E291" s="110">
        <v>0</v>
      </c>
      <c r="F291" s="111">
        <v>112915122</v>
      </c>
    </row>
    <row r="292" spans="1:6" ht="15.75">
      <c r="A292" s="109" t="s">
        <v>640</v>
      </c>
      <c r="B292" s="109" t="s">
        <v>641</v>
      </c>
      <c r="C292" s="110">
        <v>99456248</v>
      </c>
      <c r="D292" s="110">
        <v>33375536</v>
      </c>
      <c r="E292" s="110">
        <v>0</v>
      </c>
      <c r="F292" s="111">
        <v>132831784</v>
      </c>
    </row>
    <row r="293" spans="1:6" ht="15.75">
      <c r="A293" s="109" t="s">
        <v>642</v>
      </c>
      <c r="B293" s="109" t="s">
        <v>643</v>
      </c>
      <c r="C293" s="110">
        <v>11073689</v>
      </c>
      <c r="D293" s="110">
        <v>0</v>
      </c>
      <c r="E293" s="110">
        <v>0</v>
      </c>
      <c r="F293" s="111">
        <v>11073689</v>
      </c>
    </row>
    <row r="294" spans="1:6" ht="15.75">
      <c r="A294" s="109" t="s">
        <v>644</v>
      </c>
      <c r="B294" s="109" t="s">
        <v>645</v>
      </c>
      <c r="C294" s="110">
        <v>44512375</v>
      </c>
      <c r="D294" s="110">
        <v>35299464</v>
      </c>
      <c r="E294" s="110">
        <v>0</v>
      </c>
      <c r="F294" s="111">
        <v>79811839</v>
      </c>
    </row>
    <row r="295" spans="1:6" ht="15.75">
      <c r="A295" s="109" t="s">
        <v>646</v>
      </c>
      <c r="B295" s="109" t="s">
        <v>647</v>
      </c>
      <c r="C295" s="110">
        <v>0</v>
      </c>
      <c r="D295" s="110">
        <v>72352</v>
      </c>
      <c r="E295" s="110">
        <v>0</v>
      </c>
      <c r="F295" s="111">
        <v>72352</v>
      </c>
    </row>
    <row r="296" spans="1:6" ht="15.75">
      <c r="A296" s="109" t="s">
        <v>648</v>
      </c>
      <c r="B296" s="109" t="s">
        <v>649</v>
      </c>
      <c r="C296" s="110">
        <v>383768329</v>
      </c>
      <c r="D296" s="110">
        <v>0</v>
      </c>
      <c r="E296" s="110">
        <v>0</v>
      </c>
      <c r="F296" s="111">
        <v>383768329</v>
      </c>
    </row>
    <row r="297" spans="1:6" ht="15.75">
      <c r="A297" s="109" t="s">
        <v>650</v>
      </c>
      <c r="B297" s="109" t="s">
        <v>651</v>
      </c>
      <c r="C297" s="110">
        <v>0</v>
      </c>
      <c r="D297" s="110">
        <v>39704008</v>
      </c>
      <c r="E297" s="110">
        <v>5991278</v>
      </c>
      <c r="F297" s="111">
        <v>33712730</v>
      </c>
    </row>
    <row r="298" spans="1:6" ht="15.75">
      <c r="A298" s="109" t="s">
        <v>652</v>
      </c>
      <c r="B298" s="109" t="s">
        <v>653</v>
      </c>
      <c r="C298" s="110">
        <v>0</v>
      </c>
      <c r="D298" s="110">
        <v>39704008</v>
      </c>
      <c r="E298" s="110">
        <v>5991278</v>
      </c>
      <c r="F298" s="111">
        <v>33712730</v>
      </c>
    </row>
    <row r="299" spans="1:6" ht="15.75">
      <c r="A299" s="109" t="s">
        <v>654</v>
      </c>
      <c r="B299" s="109" t="s">
        <v>655</v>
      </c>
      <c r="C299" s="110">
        <v>26988546996.599998</v>
      </c>
      <c r="D299" s="110">
        <v>168139900.19</v>
      </c>
      <c r="E299" s="110">
        <v>0</v>
      </c>
      <c r="F299" s="111">
        <v>27156686896.790001</v>
      </c>
    </row>
    <row r="300" spans="1:6" ht="15.75">
      <c r="A300" s="109" t="s">
        <v>656</v>
      </c>
      <c r="B300" s="109" t="s">
        <v>657</v>
      </c>
      <c r="C300" s="110">
        <v>0</v>
      </c>
      <c r="D300" s="110">
        <v>3825225</v>
      </c>
      <c r="E300" s="110">
        <v>0</v>
      </c>
      <c r="F300" s="111">
        <v>3825225</v>
      </c>
    </row>
    <row r="301" spans="1:6" ht="15.75">
      <c r="A301" s="109" t="s">
        <v>658</v>
      </c>
      <c r="B301" s="109" t="s">
        <v>125</v>
      </c>
      <c r="C301" s="110">
        <v>0</v>
      </c>
      <c r="D301" s="110">
        <v>3825225</v>
      </c>
      <c r="E301" s="110">
        <v>0</v>
      </c>
      <c r="F301" s="111">
        <v>3825225</v>
      </c>
    </row>
    <row r="302" spans="1:6" ht="15.75">
      <c r="A302" s="109" t="s">
        <v>659</v>
      </c>
      <c r="B302" s="109" t="s">
        <v>660</v>
      </c>
      <c r="C302" s="110">
        <v>228768644.22999999</v>
      </c>
      <c r="D302" s="110">
        <v>87520980.790000007</v>
      </c>
      <c r="E302" s="110">
        <v>0</v>
      </c>
      <c r="F302" s="111">
        <v>316289625.01999998</v>
      </c>
    </row>
    <row r="303" spans="1:6" ht="15.75">
      <c r="A303" s="109" t="s">
        <v>661</v>
      </c>
      <c r="B303" s="109" t="s">
        <v>51</v>
      </c>
      <c r="C303" s="110">
        <v>91512451.379999995</v>
      </c>
      <c r="D303" s="110">
        <v>30504150.460000001</v>
      </c>
      <c r="E303" s="110">
        <v>0</v>
      </c>
      <c r="F303" s="111">
        <v>122016601.84</v>
      </c>
    </row>
    <row r="304" spans="1:6" ht="15.75">
      <c r="A304" s="109" t="s">
        <v>662</v>
      </c>
      <c r="B304" s="109" t="s">
        <v>51</v>
      </c>
      <c r="C304" s="110">
        <v>91512451.379999995</v>
      </c>
      <c r="D304" s="110">
        <v>30504150.460000001</v>
      </c>
      <c r="E304" s="110">
        <v>0</v>
      </c>
      <c r="F304" s="111">
        <v>122016601.84</v>
      </c>
    </row>
    <row r="305" spans="1:6" ht="15.75">
      <c r="A305" s="109" t="s">
        <v>663</v>
      </c>
      <c r="B305" s="109" t="s">
        <v>664</v>
      </c>
      <c r="C305" s="110">
        <v>6571752.54</v>
      </c>
      <c r="D305" s="110">
        <v>2190584.1800000002</v>
      </c>
      <c r="E305" s="110">
        <v>0</v>
      </c>
      <c r="F305" s="111">
        <v>8762336.7200000007</v>
      </c>
    </row>
    <row r="306" spans="1:6" ht="15.75">
      <c r="A306" s="109" t="s">
        <v>665</v>
      </c>
      <c r="B306" s="109" t="s">
        <v>666</v>
      </c>
      <c r="C306" s="110">
        <v>102628.65</v>
      </c>
      <c r="D306" s="110">
        <v>34209.550000000003</v>
      </c>
      <c r="E306" s="110">
        <v>0</v>
      </c>
      <c r="F306" s="111">
        <v>136838.20000000001</v>
      </c>
    </row>
    <row r="307" spans="1:6" ht="15.75">
      <c r="A307" s="109" t="s">
        <v>667</v>
      </c>
      <c r="B307" s="109" t="s">
        <v>152</v>
      </c>
      <c r="C307" s="110">
        <v>803228.49</v>
      </c>
      <c r="D307" s="110">
        <v>267742.83</v>
      </c>
      <c r="E307" s="110">
        <v>0</v>
      </c>
      <c r="F307" s="111">
        <v>1070971.32</v>
      </c>
    </row>
    <row r="308" spans="1:6" ht="15.75">
      <c r="A308" s="109" t="s">
        <v>668</v>
      </c>
      <c r="B308" s="109" t="s">
        <v>154</v>
      </c>
      <c r="C308" s="110">
        <v>98829.51</v>
      </c>
      <c r="D308" s="110">
        <v>32943.17</v>
      </c>
      <c r="E308" s="110">
        <v>0</v>
      </c>
      <c r="F308" s="111">
        <v>131772.68</v>
      </c>
    </row>
    <row r="309" spans="1:6" ht="15.75">
      <c r="A309" s="109" t="s">
        <v>669</v>
      </c>
      <c r="B309" s="109" t="s">
        <v>158</v>
      </c>
      <c r="C309" s="110">
        <v>5567065.8899999997</v>
      </c>
      <c r="D309" s="110">
        <v>1855688.63</v>
      </c>
      <c r="E309" s="110">
        <v>0</v>
      </c>
      <c r="F309" s="111">
        <v>7422754.5199999996</v>
      </c>
    </row>
    <row r="310" spans="1:6" ht="15.75">
      <c r="A310" s="109" t="s">
        <v>670</v>
      </c>
      <c r="B310" s="109" t="s">
        <v>671</v>
      </c>
      <c r="C310" s="110">
        <v>16553879.529999999</v>
      </c>
      <c r="D310" s="110">
        <v>5264662.0199999996</v>
      </c>
      <c r="E310" s="110">
        <v>0</v>
      </c>
      <c r="F310" s="111">
        <v>21818541.550000001</v>
      </c>
    </row>
    <row r="311" spans="1:6" ht="15.75">
      <c r="A311" s="109" t="s">
        <v>672</v>
      </c>
      <c r="B311" s="109" t="s">
        <v>163</v>
      </c>
      <c r="C311" s="110">
        <v>16500435.4</v>
      </c>
      <c r="D311" s="110">
        <v>5246847.3099999996</v>
      </c>
      <c r="E311" s="110">
        <v>0</v>
      </c>
      <c r="F311" s="111">
        <v>21747282.710000001</v>
      </c>
    </row>
    <row r="312" spans="1:6" ht="15.75">
      <c r="A312" s="109" t="s">
        <v>673</v>
      </c>
      <c r="B312" s="109" t="s">
        <v>168</v>
      </c>
      <c r="C312" s="110">
        <v>53444.13</v>
      </c>
      <c r="D312" s="110">
        <v>17814.71</v>
      </c>
      <c r="E312" s="110">
        <v>0</v>
      </c>
      <c r="F312" s="111">
        <v>71258.84</v>
      </c>
    </row>
    <row r="313" spans="1:6" ht="15.75">
      <c r="A313" s="109" t="s">
        <v>674</v>
      </c>
      <c r="B313" s="109" t="s">
        <v>675</v>
      </c>
      <c r="C313" s="110">
        <v>104611513.02</v>
      </c>
      <c r="D313" s="110">
        <v>46388568.210000001</v>
      </c>
      <c r="E313" s="110">
        <v>0</v>
      </c>
      <c r="F313" s="111">
        <v>151000081.22999999</v>
      </c>
    </row>
    <row r="314" spans="1:6" ht="15.75">
      <c r="A314" s="109" t="s">
        <v>676</v>
      </c>
      <c r="B314" s="109" t="s">
        <v>677</v>
      </c>
      <c r="C314" s="110">
        <v>10217039.220000001</v>
      </c>
      <c r="D314" s="110">
        <v>6700020.54</v>
      </c>
      <c r="E314" s="110">
        <v>0</v>
      </c>
      <c r="F314" s="111">
        <v>16917059.760000002</v>
      </c>
    </row>
    <row r="315" spans="1:6" ht="15.75">
      <c r="A315" s="109" t="s">
        <v>678</v>
      </c>
      <c r="B315" s="109" t="s">
        <v>137</v>
      </c>
      <c r="C315" s="110">
        <v>94394473.799999997</v>
      </c>
      <c r="D315" s="110">
        <v>39688547.670000002</v>
      </c>
      <c r="E315" s="110">
        <v>0</v>
      </c>
      <c r="F315" s="111">
        <v>134083021.47</v>
      </c>
    </row>
    <row r="316" spans="1:6" ht="15.75">
      <c r="A316" s="109" t="s">
        <v>679</v>
      </c>
      <c r="B316" s="109" t="s">
        <v>680</v>
      </c>
      <c r="C316" s="110">
        <v>9519047.7599999998</v>
      </c>
      <c r="D316" s="110">
        <v>3173015.92</v>
      </c>
      <c r="E316" s="110">
        <v>0</v>
      </c>
      <c r="F316" s="111">
        <v>12692063.68</v>
      </c>
    </row>
    <row r="317" spans="1:6" ht="15.75">
      <c r="A317" s="109" t="s">
        <v>681</v>
      </c>
      <c r="B317" s="109" t="s">
        <v>682</v>
      </c>
      <c r="C317" s="110">
        <v>9519047.7599999998</v>
      </c>
      <c r="D317" s="110">
        <v>3173015.92</v>
      </c>
      <c r="E317" s="110">
        <v>0</v>
      </c>
      <c r="F317" s="111">
        <v>12692063.68</v>
      </c>
    </row>
    <row r="318" spans="1:6" ht="15.75">
      <c r="A318" s="109" t="s">
        <v>683</v>
      </c>
      <c r="B318" s="109" t="s">
        <v>684</v>
      </c>
      <c r="C318" s="110">
        <v>185576336.37</v>
      </c>
      <c r="D318" s="110">
        <v>76793694.400000006</v>
      </c>
      <c r="E318" s="110">
        <v>0</v>
      </c>
      <c r="F318" s="111">
        <v>262370030.77000001</v>
      </c>
    </row>
    <row r="319" spans="1:6" ht="15.75">
      <c r="A319" s="109" t="s">
        <v>685</v>
      </c>
      <c r="B319" s="109" t="s">
        <v>686</v>
      </c>
      <c r="C319" s="110">
        <v>147627907.19999999</v>
      </c>
      <c r="D319" s="110">
        <v>64144218.009999998</v>
      </c>
      <c r="E319" s="110">
        <v>0</v>
      </c>
      <c r="F319" s="111">
        <v>211772125.21000001</v>
      </c>
    </row>
    <row r="320" spans="1:6" ht="15.75">
      <c r="A320" s="109" t="s">
        <v>687</v>
      </c>
      <c r="B320" s="109" t="s">
        <v>686</v>
      </c>
      <c r="C320" s="110">
        <v>147627907.19999999</v>
      </c>
      <c r="D320" s="110">
        <v>64144218.009999998</v>
      </c>
      <c r="E320" s="110">
        <v>0</v>
      </c>
      <c r="F320" s="111">
        <v>211772125.21000001</v>
      </c>
    </row>
    <row r="321" spans="1:6" ht="15.75">
      <c r="A321" s="109" t="s">
        <v>688</v>
      </c>
      <c r="B321" s="109" t="s">
        <v>283</v>
      </c>
      <c r="C321" s="110">
        <v>37948429.170000002</v>
      </c>
      <c r="D321" s="110">
        <v>12649476.390000001</v>
      </c>
      <c r="E321" s="110">
        <v>0</v>
      </c>
      <c r="F321" s="111">
        <v>50597905.560000002</v>
      </c>
    </row>
    <row r="322" spans="1:6" ht="15.75">
      <c r="A322" s="109" t="s">
        <v>689</v>
      </c>
      <c r="B322" s="109" t="s">
        <v>283</v>
      </c>
      <c r="C322" s="110">
        <v>37948429.170000002</v>
      </c>
      <c r="D322" s="110">
        <v>12649476.390000001</v>
      </c>
      <c r="E322" s="110">
        <v>0</v>
      </c>
      <c r="F322" s="111">
        <v>50597905.560000002</v>
      </c>
    </row>
    <row r="323" spans="1:6" ht="15.75">
      <c r="A323" s="109" t="s">
        <v>690</v>
      </c>
      <c r="B323" s="109" t="s">
        <v>691</v>
      </c>
      <c r="C323" s="110">
        <v>26574202016</v>
      </c>
      <c r="D323" s="110">
        <v>0</v>
      </c>
      <c r="E323" s="110">
        <v>0</v>
      </c>
      <c r="F323" s="111">
        <v>26574202016</v>
      </c>
    </row>
    <row r="324" spans="1:6" ht="15.75">
      <c r="A324" s="109" t="s">
        <v>692</v>
      </c>
      <c r="B324" s="109" t="s">
        <v>475</v>
      </c>
      <c r="C324" s="110">
        <v>25863424445</v>
      </c>
      <c r="D324" s="110">
        <v>0</v>
      </c>
      <c r="E324" s="110">
        <v>0</v>
      </c>
      <c r="F324" s="111">
        <v>25863424445</v>
      </c>
    </row>
    <row r="325" spans="1:6" ht="15.75">
      <c r="A325" s="109" t="s">
        <v>693</v>
      </c>
      <c r="B325" s="109" t="s">
        <v>477</v>
      </c>
      <c r="C325" s="110">
        <v>691049861</v>
      </c>
      <c r="D325" s="110">
        <v>0</v>
      </c>
      <c r="E325" s="110">
        <v>0</v>
      </c>
      <c r="F325" s="111">
        <v>691049861</v>
      </c>
    </row>
    <row r="326" spans="1:6" ht="15.75">
      <c r="A326" s="109" t="s">
        <v>694</v>
      </c>
      <c r="B326" s="109" t="s">
        <v>479</v>
      </c>
      <c r="C326" s="110">
        <v>19727710</v>
      </c>
      <c r="D326" s="110">
        <v>0</v>
      </c>
      <c r="E326" s="110">
        <v>0</v>
      </c>
      <c r="F326" s="111">
        <v>19727710</v>
      </c>
    </row>
    <row r="327" spans="1:6" ht="15.75">
      <c r="A327" s="109" t="s">
        <v>695</v>
      </c>
      <c r="B327" s="109" t="s">
        <v>696</v>
      </c>
      <c r="C327" s="110">
        <v>13404078328.700001</v>
      </c>
      <c r="D327" s="110">
        <v>6140598890</v>
      </c>
      <c r="E327" s="110">
        <v>695898000</v>
      </c>
      <c r="F327" s="111">
        <v>18848779218.700001</v>
      </c>
    </row>
    <row r="328" spans="1:6" ht="15.75">
      <c r="A328" s="109" t="s">
        <v>697</v>
      </c>
      <c r="B328" s="109" t="s">
        <v>42</v>
      </c>
      <c r="C328" s="110">
        <v>13404078328.700001</v>
      </c>
      <c r="D328" s="110">
        <v>6140598890</v>
      </c>
      <c r="E328" s="110">
        <v>695898000</v>
      </c>
      <c r="F328" s="111">
        <v>18848779218.700001</v>
      </c>
    </row>
    <row r="329" spans="1:6" ht="15.75">
      <c r="A329" s="109" t="s">
        <v>698</v>
      </c>
      <c r="B329" s="109" t="s">
        <v>699</v>
      </c>
      <c r="C329" s="110">
        <v>13404078328.700001</v>
      </c>
      <c r="D329" s="110">
        <v>6140598890</v>
      </c>
      <c r="E329" s="110">
        <v>695898000</v>
      </c>
      <c r="F329" s="111">
        <v>18848779218.700001</v>
      </c>
    </row>
    <row r="330" spans="1:6" ht="15.75">
      <c r="A330" s="109" t="s">
        <v>700</v>
      </c>
      <c r="B330" s="109" t="s">
        <v>701</v>
      </c>
      <c r="C330" s="110">
        <v>266482179</v>
      </c>
      <c r="D330" s="110">
        <v>203422400</v>
      </c>
      <c r="E330" s="110">
        <v>0</v>
      </c>
      <c r="F330" s="111">
        <v>469904579</v>
      </c>
    </row>
    <row r="331" spans="1:6" ht="15.75">
      <c r="A331" s="109" t="s">
        <v>702</v>
      </c>
      <c r="B331" s="109" t="s">
        <v>703</v>
      </c>
      <c r="C331" s="110">
        <v>214015455</v>
      </c>
      <c r="D331" s="110">
        <v>138516061</v>
      </c>
      <c r="E331" s="110">
        <v>0</v>
      </c>
      <c r="F331" s="111">
        <v>352531516</v>
      </c>
    </row>
    <row r="332" spans="1:6" ht="15.75">
      <c r="A332" s="109" t="s">
        <v>704</v>
      </c>
      <c r="B332" s="109" t="s">
        <v>705</v>
      </c>
      <c r="C332" s="110">
        <v>70518321</v>
      </c>
      <c r="D332" s="110">
        <v>55795547</v>
      </c>
      <c r="E332" s="110">
        <v>0</v>
      </c>
      <c r="F332" s="111">
        <v>126313868</v>
      </c>
    </row>
    <row r="333" spans="1:6" ht="15.75">
      <c r="A333" s="109" t="s">
        <v>706</v>
      </c>
      <c r="B333" s="109" t="s">
        <v>707</v>
      </c>
      <c r="C333" s="110">
        <v>232278780</v>
      </c>
      <c r="D333" s="110">
        <v>152572090</v>
      </c>
      <c r="E333" s="110">
        <v>0</v>
      </c>
      <c r="F333" s="111">
        <v>384850870</v>
      </c>
    </row>
    <row r="334" spans="1:6" ht="15.75">
      <c r="A334" s="109" t="s">
        <v>708</v>
      </c>
      <c r="B334" s="109" t="s">
        <v>709</v>
      </c>
      <c r="C334" s="110">
        <v>922816594</v>
      </c>
      <c r="D334" s="110">
        <v>539817623</v>
      </c>
      <c r="E334" s="110">
        <v>0</v>
      </c>
      <c r="F334" s="111">
        <v>1462634217</v>
      </c>
    </row>
    <row r="335" spans="1:6" ht="15.75">
      <c r="A335" s="109" t="s">
        <v>710</v>
      </c>
      <c r="B335" s="109" t="s">
        <v>711</v>
      </c>
      <c r="C335" s="110">
        <v>645730291</v>
      </c>
      <c r="D335" s="110">
        <v>509123300</v>
      </c>
      <c r="E335" s="110">
        <v>0</v>
      </c>
      <c r="F335" s="111">
        <v>1154853591</v>
      </c>
    </row>
    <row r="336" spans="1:6" ht="15.75">
      <c r="A336" s="109" t="s">
        <v>712</v>
      </c>
      <c r="B336" s="109" t="s">
        <v>713</v>
      </c>
      <c r="C336" s="110">
        <v>555318350</v>
      </c>
      <c r="D336" s="110">
        <v>506630708</v>
      </c>
      <c r="E336" s="110">
        <v>0</v>
      </c>
      <c r="F336" s="111">
        <v>1061949058</v>
      </c>
    </row>
    <row r="337" spans="1:6" ht="15.75">
      <c r="A337" s="109" t="s">
        <v>714</v>
      </c>
      <c r="B337" s="109" t="s">
        <v>715</v>
      </c>
      <c r="C337" s="110">
        <v>299662800</v>
      </c>
      <c r="D337" s="110">
        <v>228923254</v>
      </c>
      <c r="E337" s="110">
        <v>0</v>
      </c>
      <c r="F337" s="111">
        <v>528586054</v>
      </c>
    </row>
    <row r="338" spans="1:6" ht="15.75">
      <c r="A338" s="109" t="s">
        <v>716</v>
      </c>
      <c r="B338" s="109" t="s">
        <v>717</v>
      </c>
      <c r="C338" s="110">
        <v>125283556</v>
      </c>
      <c r="D338" s="110">
        <v>85230715</v>
      </c>
      <c r="E338" s="110">
        <v>0</v>
      </c>
      <c r="F338" s="111">
        <v>210514271</v>
      </c>
    </row>
    <row r="339" spans="1:6" ht="15.75">
      <c r="A339" s="109" t="s">
        <v>718</v>
      </c>
      <c r="B339" s="109" t="s">
        <v>719</v>
      </c>
      <c r="C339" s="110">
        <v>188668666</v>
      </c>
      <c r="D339" s="110">
        <v>96462000</v>
      </c>
      <c r="E339" s="110">
        <v>0</v>
      </c>
      <c r="F339" s="111">
        <v>285130666</v>
      </c>
    </row>
    <row r="340" spans="1:6" ht="15.75">
      <c r="A340" s="109" t="s">
        <v>720</v>
      </c>
      <c r="B340" s="109" t="s">
        <v>721</v>
      </c>
      <c r="C340" s="110">
        <v>240640599</v>
      </c>
      <c r="D340" s="110">
        <v>224190835</v>
      </c>
      <c r="E340" s="110">
        <v>0</v>
      </c>
      <c r="F340" s="111">
        <v>464831434</v>
      </c>
    </row>
    <row r="341" spans="1:6" ht="15.75">
      <c r="A341" s="109" t="s">
        <v>722</v>
      </c>
      <c r="B341" s="109" t="s">
        <v>723</v>
      </c>
      <c r="C341" s="110">
        <v>217790300</v>
      </c>
      <c r="D341" s="110">
        <v>0</v>
      </c>
      <c r="E341" s="110">
        <v>0</v>
      </c>
      <c r="F341" s="111">
        <v>217790300</v>
      </c>
    </row>
    <row r="342" spans="1:6" ht="15.75">
      <c r="A342" s="109" t="s">
        <v>724</v>
      </c>
      <c r="B342" s="109" t="s">
        <v>725</v>
      </c>
      <c r="C342" s="110">
        <v>1361454508</v>
      </c>
      <c r="D342" s="110">
        <v>2929937</v>
      </c>
      <c r="E342" s="110">
        <v>0</v>
      </c>
      <c r="F342" s="111">
        <v>1364384445</v>
      </c>
    </row>
    <row r="343" spans="1:6" ht="15.75">
      <c r="A343" s="109" t="s">
        <v>726</v>
      </c>
      <c r="B343" s="109" t="s">
        <v>727</v>
      </c>
      <c r="C343" s="110">
        <v>42452700</v>
      </c>
      <c r="D343" s="110">
        <v>0</v>
      </c>
      <c r="E343" s="110">
        <v>0</v>
      </c>
      <c r="F343" s="111">
        <v>42452700</v>
      </c>
    </row>
    <row r="344" spans="1:6" ht="15.75">
      <c r="A344" s="109" t="s">
        <v>728</v>
      </c>
      <c r="B344" s="109" t="s">
        <v>729</v>
      </c>
      <c r="C344" s="110">
        <v>15866667</v>
      </c>
      <c r="D344" s="110">
        <v>0</v>
      </c>
      <c r="E344" s="110">
        <v>0</v>
      </c>
      <c r="F344" s="111">
        <v>15866667</v>
      </c>
    </row>
    <row r="345" spans="1:6" ht="15.75">
      <c r="A345" s="109" t="s">
        <v>730</v>
      </c>
      <c r="B345" s="109" t="s">
        <v>731</v>
      </c>
      <c r="C345" s="110">
        <v>6177687752.6999998</v>
      </c>
      <c r="D345" s="110">
        <v>3318043147</v>
      </c>
      <c r="E345" s="110">
        <v>0</v>
      </c>
      <c r="F345" s="111">
        <v>9495730899.7000008</v>
      </c>
    </row>
    <row r="346" spans="1:6" ht="15.75">
      <c r="A346" s="109" t="s">
        <v>732</v>
      </c>
      <c r="B346" s="109" t="s">
        <v>733</v>
      </c>
      <c r="C346" s="110">
        <v>77953920</v>
      </c>
      <c r="D346" s="110">
        <v>20000000</v>
      </c>
      <c r="E346" s="110">
        <v>0</v>
      </c>
      <c r="F346" s="111">
        <v>97953920</v>
      </c>
    </row>
    <row r="347" spans="1:6" ht="15.75">
      <c r="A347" s="109" t="s">
        <v>734</v>
      </c>
      <c r="B347" s="109" t="s">
        <v>735</v>
      </c>
      <c r="C347" s="110">
        <v>216517328</v>
      </c>
      <c r="D347" s="110">
        <v>10259015</v>
      </c>
      <c r="E347" s="110">
        <v>0</v>
      </c>
      <c r="F347" s="111">
        <v>226776343</v>
      </c>
    </row>
    <row r="348" spans="1:6" ht="15.75">
      <c r="A348" s="109" t="s">
        <v>736</v>
      </c>
      <c r="B348" s="109" t="s">
        <v>737</v>
      </c>
      <c r="C348" s="110">
        <v>265153415</v>
      </c>
      <c r="D348" s="110">
        <v>9866666</v>
      </c>
      <c r="E348" s="110">
        <v>0</v>
      </c>
      <c r="F348" s="111">
        <v>275020081</v>
      </c>
    </row>
    <row r="349" spans="1:6" ht="15.75">
      <c r="A349" s="109" t="s">
        <v>738</v>
      </c>
      <c r="B349" s="109" t="s">
        <v>739</v>
      </c>
      <c r="C349" s="110">
        <v>1018291462</v>
      </c>
      <c r="D349" s="110">
        <v>11598300</v>
      </c>
      <c r="E349" s="110">
        <v>695898000</v>
      </c>
      <c r="F349" s="111">
        <v>333991762</v>
      </c>
    </row>
    <row r="350" spans="1:6" ht="15.75">
      <c r="A350" s="109" t="s">
        <v>740</v>
      </c>
      <c r="B350" s="109" t="s">
        <v>741</v>
      </c>
      <c r="C350" s="110">
        <v>103001914</v>
      </c>
      <c r="D350" s="110">
        <v>19787540</v>
      </c>
      <c r="E350" s="110">
        <v>0</v>
      </c>
      <c r="F350" s="111">
        <v>122789454</v>
      </c>
    </row>
    <row r="351" spans="1:6" ht="15.75">
      <c r="A351" s="109" t="s">
        <v>742</v>
      </c>
      <c r="B351" s="109" t="s">
        <v>743</v>
      </c>
      <c r="C351" s="110">
        <v>146492771</v>
      </c>
      <c r="D351" s="110">
        <v>7429752</v>
      </c>
      <c r="E351" s="110">
        <v>0</v>
      </c>
      <c r="F351" s="111">
        <v>153922523</v>
      </c>
    </row>
    <row r="352" spans="1:6" ht="15.75">
      <c r="A352" s="109" t="s">
        <v>744</v>
      </c>
      <c r="B352" s="109" t="s">
        <v>509</v>
      </c>
      <c r="C352" s="110">
        <v>2932549544.75</v>
      </c>
      <c r="D352" s="110">
        <v>1633901353</v>
      </c>
      <c r="E352" s="110">
        <v>0</v>
      </c>
      <c r="F352" s="111">
        <v>4566450897.75</v>
      </c>
    </row>
    <row r="353" spans="1:6" ht="15.75">
      <c r="A353" s="109" t="s">
        <v>745</v>
      </c>
      <c r="B353" s="109" t="s">
        <v>746</v>
      </c>
      <c r="C353" s="110">
        <v>2932549544.75</v>
      </c>
      <c r="D353" s="110">
        <v>1633901353</v>
      </c>
      <c r="E353" s="110">
        <v>0</v>
      </c>
      <c r="F353" s="111">
        <v>4566450897.75</v>
      </c>
    </row>
    <row r="354" spans="1:6" ht="15.75">
      <c r="A354" s="109" t="s">
        <v>747</v>
      </c>
      <c r="B354" s="109" t="s">
        <v>748</v>
      </c>
      <c r="C354" s="110">
        <v>1534792544.75</v>
      </c>
      <c r="D354" s="110">
        <v>336224503</v>
      </c>
      <c r="E354" s="110">
        <v>0</v>
      </c>
      <c r="F354" s="111">
        <v>1871017047.75</v>
      </c>
    </row>
    <row r="355" spans="1:6" ht="15.75">
      <c r="A355" s="109" t="s">
        <v>749</v>
      </c>
      <c r="B355" s="109" t="s">
        <v>750</v>
      </c>
      <c r="C355" s="110">
        <v>1400259769.75</v>
      </c>
      <c r="D355" s="110">
        <v>336224503</v>
      </c>
      <c r="E355" s="110">
        <v>0</v>
      </c>
      <c r="F355" s="111">
        <v>1736484272.75</v>
      </c>
    </row>
    <row r="356" spans="1:6" ht="15.75">
      <c r="A356" s="109" t="s">
        <v>751</v>
      </c>
      <c r="B356" s="109" t="s">
        <v>752</v>
      </c>
      <c r="C356" s="110">
        <v>134532775</v>
      </c>
      <c r="D356" s="110">
        <v>0</v>
      </c>
      <c r="E356" s="110">
        <v>0</v>
      </c>
      <c r="F356" s="111">
        <v>134532775</v>
      </c>
    </row>
    <row r="357" spans="1:6" ht="15.75">
      <c r="A357" s="109" t="s">
        <v>753</v>
      </c>
      <c r="B357" s="109" t="s">
        <v>754</v>
      </c>
      <c r="C357" s="110">
        <v>1397757000</v>
      </c>
      <c r="D357" s="110">
        <v>1297676850</v>
      </c>
      <c r="E357" s="110">
        <v>0</v>
      </c>
      <c r="F357" s="111">
        <v>2695433850</v>
      </c>
    </row>
    <row r="358" spans="1:6" ht="15.75">
      <c r="A358" s="109" t="s">
        <v>755</v>
      </c>
      <c r="B358" s="109" t="s">
        <v>43</v>
      </c>
      <c r="C358" s="110">
        <v>312236843.12</v>
      </c>
      <c r="D358" s="110">
        <v>584884195</v>
      </c>
      <c r="E358" s="110">
        <v>0</v>
      </c>
      <c r="F358" s="111">
        <v>897121038.12</v>
      </c>
    </row>
    <row r="359" spans="1:6" ht="15.75">
      <c r="A359" s="109" t="s">
        <v>756</v>
      </c>
      <c r="B359" s="109" t="s">
        <v>44</v>
      </c>
      <c r="C359" s="110">
        <v>0</v>
      </c>
      <c r="D359" s="110">
        <v>0</v>
      </c>
      <c r="E359" s="110">
        <v>0</v>
      </c>
      <c r="F359" s="111">
        <v>0</v>
      </c>
    </row>
    <row r="360" spans="1:6" ht="15.75">
      <c r="A360" s="109" t="s">
        <v>757</v>
      </c>
      <c r="B360" s="109" t="s">
        <v>758</v>
      </c>
      <c r="C360" s="110">
        <v>312236843.12</v>
      </c>
      <c r="D360" s="110">
        <v>584884195</v>
      </c>
      <c r="E360" s="110">
        <v>0</v>
      </c>
      <c r="F360" s="111">
        <v>897121038.12</v>
      </c>
    </row>
    <row r="361" spans="1:6" ht="15.75">
      <c r="A361" s="109" t="s">
        <v>759</v>
      </c>
      <c r="B361" s="109" t="s">
        <v>760</v>
      </c>
      <c r="C361" s="110">
        <v>312236843.12</v>
      </c>
      <c r="D361" s="110">
        <v>584884195</v>
      </c>
      <c r="E361" s="110">
        <v>0</v>
      </c>
      <c r="F361" s="111">
        <v>897121038.12</v>
      </c>
    </row>
    <row r="362" spans="1:6" ht="15.75">
      <c r="A362" s="109" t="s">
        <v>761</v>
      </c>
      <c r="B362" s="109" t="s">
        <v>98</v>
      </c>
      <c r="C362" s="110">
        <v>0</v>
      </c>
      <c r="D362" s="110">
        <v>0</v>
      </c>
      <c r="E362" s="110">
        <v>0</v>
      </c>
      <c r="F362" s="111">
        <v>0</v>
      </c>
    </row>
    <row r="363" spans="1:6" ht="15.75">
      <c r="A363" s="109" t="s">
        <v>762</v>
      </c>
      <c r="B363" s="109" t="s">
        <v>25</v>
      </c>
      <c r="C363" s="110">
        <v>0</v>
      </c>
      <c r="D363" s="110">
        <v>2309604166</v>
      </c>
      <c r="E363" s="110">
        <v>2309604166</v>
      </c>
      <c r="F363" s="111">
        <v>0</v>
      </c>
    </row>
    <row r="364" spans="1:6" ht="15.75">
      <c r="A364" s="109" t="s">
        <v>763</v>
      </c>
      <c r="B364" s="109" t="s">
        <v>764</v>
      </c>
      <c r="C364" s="110">
        <v>24206196841.5</v>
      </c>
      <c r="D364" s="110">
        <v>416460648</v>
      </c>
      <c r="E364" s="110">
        <v>1893143518</v>
      </c>
      <c r="F364" s="111">
        <v>22729513971.5</v>
      </c>
    </row>
    <row r="365" spans="1:6" ht="15.75">
      <c r="A365" s="109" t="s">
        <v>765</v>
      </c>
      <c r="B365" s="109" t="s">
        <v>766</v>
      </c>
      <c r="C365" s="110">
        <v>2073818512</v>
      </c>
      <c r="D365" s="110">
        <v>0</v>
      </c>
      <c r="E365" s="110">
        <v>0</v>
      </c>
      <c r="F365" s="111">
        <v>2073818512</v>
      </c>
    </row>
    <row r="366" spans="1:6" ht="15.75">
      <c r="A366" s="109" t="s">
        <v>767</v>
      </c>
      <c r="B366" s="109" t="s">
        <v>768</v>
      </c>
      <c r="C366" s="110">
        <v>2073818512</v>
      </c>
      <c r="D366" s="110">
        <v>0</v>
      </c>
      <c r="E366" s="110">
        <v>0</v>
      </c>
      <c r="F366" s="111">
        <v>2073818512</v>
      </c>
    </row>
    <row r="367" spans="1:6" ht="15.75">
      <c r="A367" s="109" t="s">
        <v>769</v>
      </c>
      <c r="B367" s="109" t="s">
        <v>477</v>
      </c>
      <c r="C367" s="110">
        <v>2073818512</v>
      </c>
      <c r="D367" s="110">
        <v>0</v>
      </c>
      <c r="E367" s="110">
        <v>0</v>
      </c>
      <c r="F367" s="111">
        <v>2073818512</v>
      </c>
    </row>
    <row r="368" spans="1:6" ht="15.75">
      <c r="A368" s="109" t="s">
        <v>770</v>
      </c>
      <c r="B368" s="109" t="s">
        <v>771</v>
      </c>
      <c r="C368" s="110">
        <v>22132378329.5</v>
      </c>
      <c r="D368" s="110">
        <v>416460648</v>
      </c>
      <c r="E368" s="110">
        <v>1893143518</v>
      </c>
      <c r="F368" s="111">
        <v>20655695459.5</v>
      </c>
    </row>
    <row r="369" spans="1:6" ht="15.75">
      <c r="A369" s="109" t="s">
        <v>772</v>
      </c>
      <c r="B369" s="109" t="s">
        <v>773</v>
      </c>
      <c r="C369" s="110">
        <v>22132378329.5</v>
      </c>
      <c r="D369" s="110">
        <v>416460648</v>
      </c>
      <c r="E369" s="110">
        <v>1893143518</v>
      </c>
      <c r="F369" s="111">
        <v>20655695459.5</v>
      </c>
    </row>
    <row r="370" spans="1:6" ht="15.75">
      <c r="A370" s="109" t="s">
        <v>774</v>
      </c>
      <c r="B370" s="109" t="s">
        <v>28</v>
      </c>
      <c r="C370" s="110">
        <v>566297019</v>
      </c>
      <c r="D370" s="110">
        <v>0</v>
      </c>
      <c r="E370" s="110">
        <v>0</v>
      </c>
      <c r="F370" s="111">
        <v>566297019</v>
      </c>
    </row>
    <row r="371" spans="1:6" ht="15.75">
      <c r="A371" s="109" t="s">
        <v>775</v>
      </c>
      <c r="B371" s="109" t="s">
        <v>776</v>
      </c>
      <c r="C371" s="110">
        <v>333328987</v>
      </c>
      <c r="D371" s="110">
        <v>0</v>
      </c>
      <c r="E371" s="110">
        <v>0</v>
      </c>
      <c r="F371" s="111">
        <v>333328987</v>
      </c>
    </row>
    <row r="372" spans="1:6" ht="15.75">
      <c r="A372" s="109" t="s">
        <v>777</v>
      </c>
      <c r="B372" s="109" t="s">
        <v>778</v>
      </c>
      <c r="C372" s="110">
        <v>333328987</v>
      </c>
      <c r="D372" s="110">
        <v>0</v>
      </c>
      <c r="E372" s="110">
        <v>0</v>
      </c>
      <c r="F372" s="111">
        <v>333328987</v>
      </c>
    </row>
    <row r="373" spans="1:6" ht="15.75">
      <c r="A373" s="109" t="s">
        <v>779</v>
      </c>
      <c r="B373" s="109" t="s">
        <v>158</v>
      </c>
      <c r="C373" s="110">
        <v>333328987</v>
      </c>
      <c r="D373" s="110">
        <v>0</v>
      </c>
      <c r="E373" s="110">
        <v>0</v>
      </c>
      <c r="F373" s="111">
        <v>333328987</v>
      </c>
    </row>
    <row r="374" spans="1:6" ht="15.75">
      <c r="A374" s="109" t="s">
        <v>780</v>
      </c>
      <c r="B374" s="109" t="s">
        <v>781</v>
      </c>
      <c r="C374" s="110">
        <v>232968032</v>
      </c>
      <c r="D374" s="110">
        <v>0</v>
      </c>
      <c r="E374" s="110">
        <v>0</v>
      </c>
      <c r="F374" s="111">
        <v>232968032</v>
      </c>
    </row>
    <row r="375" spans="1:6" ht="15.75">
      <c r="A375" s="109" t="s">
        <v>782</v>
      </c>
      <c r="B375" s="109" t="s">
        <v>783</v>
      </c>
      <c r="C375" s="110">
        <v>232968032</v>
      </c>
      <c r="D375" s="110">
        <v>0</v>
      </c>
      <c r="E375" s="110">
        <v>0</v>
      </c>
      <c r="F375" s="111">
        <v>232968032</v>
      </c>
    </row>
    <row r="376" spans="1:6" ht="15.75">
      <c r="A376" s="109" t="s">
        <v>784</v>
      </c>
      <c r="B376" s="109" t="s">
        <v>30</v>
      </c>
      <c r="C376" s="110">
        <v>-24772493860.5</v>
      </c>
      <c r="D376" s="110">
        <v>1893143518</v>
      </c>
      <c r="E376" s="110">
        <v>416460648</v>
      </c>
      <c r="F376" s="111">
        <v>-23295810990.5</v>
      </c>
    </row>
    <row r="377" spans="1:6" ht="15.75">
      <c r="A377" s="109" t="s">
        <v>785</v>
      </c>
      <c r="B377" s="109" t="s">
        <v>786</v>
      </c>
      <c r="C377" s="110">
        <v>-24206196841.5</v>
      </c>
      <c r="D377" s="110">
        <v>1893143518</v>
      </c>
      <c r="E377" s="110">
        <v>416460648</v>
      </c>
      <c r="F377" s="111">
        <v>-22729513971.5</v>
      </c>
    </row>
    <row r="378" spans="1:6" ht="15.75">
      <c r="A378" s="109" t="s">
        <v>787</v>
      </c>
      <c r="B378" s="109" t="s">
        <v>788</v>
      </c>
      <c r="C378" s="110">
        <v>-2073818512</v>
      </c>
      <c r="D378" s="110">
        <v>0</v>
      </c>
      <c r="E378" s="110">
        <v>0</v>
      </c>
      <c r="F378" s="111">
        <v>-2073818512</v>
      </c>
    </row>
    <row r="379" spans="1:6" ht="15.75">
      <c r="A379" s="109" t="s">
        <v>789</v>
      </c>
      <c r="B379" s="109" t="s">
        <v>477</v>
      </c>
      <c r="C379" s="110">
        <v>-2073818512</v>
      </c>
      <c r="D379" s="110">
        <v>0</v>
      </c>
      <c r="E379" s="110">
        <v>0</v>
      </c>
      <c r="F379" s="111">
        <v>-2073818512</v>
      </c>
    </row>
    <row r="380" spans="1:6" ht="15.75">
      <c r="A380" s="109" t="s">
        <v>790</v>
      </c>
      <c r="B380" s="109" t="s">
        <v>791</v>
      </c>
      <c r="C380" s="110">
        <v>-22132378329.5</v>
      </c>
      <c r="D380" s="110">
        <v>1893143518</v>
      </c>
      <c r="E380" s="110">
        <v>416460648</v>
      </c>
      <c r="F380" s="111">
        <v>-20655695459.5</v>
      </c>
    </row>
    <row r="381" spans="1:6" ht="15.75">
      <c r="A381" s="109" t="s">
        <v>792</v>
      </c>
      <c r="B381" s="109" t="s">
        <v>793</v>
      </c>
      <c r="C381" s="110">
        <v>-566297019</v>
      </c>
      <c r="D381" s="110">
        <v>0</v>
      </c>
      <c r="E381" s="110">
        <v>0</v>
      </c>
      <c r="F381" s="111">
        <v>-566297019</v>
      </c>
    </row>
    <row r="382" spans="1:6" ht="15.75">
      <c r="A382" s="109" t="s">
        <v>794</v>
      </c>
      <c r="B382" s="109" t="s">
        <v>795</v>
      </c>
      <c r="C382" s="110">
        <v>-333328987</v>
      </c>
      <c r="D382" s="110">
        <v>0</v>
      </c>
      <c r="E382" s="110">
        <v>0</v>
      </c>
      <c r="F382" s="111">
        <v>-333328987</v>
      </c>
    </row>
    <row r="383" spans="1:6" ht="15.75">
      <c r="A383" s="109" t="s">
        <v>796</v>
      </c>
      <c r="B383" s="109" t="s">
        <v>158</v>
      </c>
      <c r="C383" s="110">
        <v>-333328987</v>
      </c>
      <c r="D383" s="110">
        <v>0</v>
      </c>
      <c r="E383" s="110">
        <v>0</v>
      </c>
      <c r="F383" s="111">
        <v>-333328987</v>
      </c>
    </row>
    <row r="384" spans="1:6" ht="15.75">
      <c r="A384" s="109" t="s">
        <v>797</v>
      </c>
      <c r="B384" s="109" t="s">
        <v>798</v>
      </c>
      <c r="C384" s="110">
        <v>-232968032</v>
      </c>
      <c r="D384" s="110">
        <v>0</v>
      </c>
      <c r="E384" s="110">
        <v>0</v>
      </c>
      <c r="F384" s="111">
        <v>-232968032</v>
      </c>
    </row>
    <row r="385" spans="1:6" ht="15.75">
      <c r="A385" s="109" t="s">
        <v>799</v>
      </c>
      <c r="B385" s="109" t="s">
        <v>26</v>
      </c>
      <c r="C385" s="110">
        <v>0</v>
      </c>
      <c r="D385" s="110">
        <v>12000000</v>
      </c>
      <c r="E385" s="110">
        <v>12000000</v>
      </c>
      <c r="F385" s="111">
        <v>0</v>
      </c>
    </row>
    <row r="386" spans="1:6" ht="15.75">
      <c r="A386" s="109" t="s">
        <v>800</v>
      </c>
      <c r="B386" s="109" t="s">
        <v>801</v>
      </c>
      <c r="C386" s="110">
        <v>111407374765.57001</v>
      </c>
      <c r="D386" s="110">
        <v>12000000</v>
      </c>
      <c r="E386" s="110">
        <v>0</v>
      </c>
      <c r="F386" s="111">
        <v>111395374765.57001</v>
      </c>
    </row>
    <row r="387" spans="1:6" ht="15.75">
      <c r="A387" s="109" t="s">
        <v>802</v>
      </c>
      <c r="B387" s="109" t="s">
        <v>803</v>
      </c>
      <c r="C387" s="110">
        <v>93491075588</v>
      </c>
      <c r="D387" s="110">
        <v>0</v>
      </c>
      <c r="E387" s="110">
        <v>0</v>
      </c>
      <c r="F387" s="111">
        <v>93491075588</v>
      </c>
    </row>
    <row r="388" spans="1:6" ht="15.75">
      <c r="A388" s="109" t="s">
        <v>804</v>
      </c>
      <c r="B388" s="109" t="s">
        <v>532</v>
      </c>
      <c r="C388" s="110">
        <v>83066563</v>
      </c>
      <c r="D388" s="110">
        <v>0</v>
      </c>
      <c r="E388" s="110">
        <v>0</v>
      </c>
      <c r="F388" s="111">
        <v>83066563</v>
      </c>
    </row>
    <row r="389" spans="1:6" ht="15.75">
      <c r="A389" s="109" t="s">
        <v>805</v>
      </c>
      <c r="B389" s="109" t="s">
        <v>806</v>
      </c>
      <c r="C389" s="110">
        <v>19272444</v>
      </c>
      <c r="D389" s="110">
        <v>0</v>
      </c>
      <c r="E389" s="110">
        <v>0</v>
      </c>
      <c r="F389" s="111">
        <v>19272444</v>
      </c>
    </row>
    <row r="390" spans="1:6" ht="15.75">
      <c r="A390" s="109" t="s">
        <v>807</v>
      </c>
      <c r="B390" s="109" t="s">
        <v>808</v>
      </c>
      <c r="C390" s="110">
        <v>83300517772</v>
      </c>
      <c r="D390" s="110">
        <v>0</v>
      </c>
      <c r="E390" s="110">
        <v>0</v>
      </c>
      <c r="F390" s="111">
        <v>83300517772</v>
      </c>
    </row>
    <row r="391" spans="1:6" ht="15.75">
      <c r="A391" s="109" t="s">
        <v>809</v>
      </c>
      <c r="B391" s="109" t="s">
        <v>810</v>
      </c>
      <c r="C391" s="110">
        <v>10088218809</v>
      </c>
      <c r="D391" s="110">
        <v>0</v>
      </c>
      <c r="E391" s="110">
        <v>0</v>
      </c>
      <c r="F391" s="111">
        <v>10088218809</v>
      </c>
    </row>
    <row r="392" spans="1:6" ht="15.75">
      <c r="A392" s="109" t="s">
        <v>811</v>
      </c>
      <c r="B392" s="109" t="s">
        <v>812</v>
      </c>
      <c r="C392" s="110">
        <v>17916299177.57</v>
      </c>
      <c r="D392" s="110">
        <v>12000000</v>
      </c>
      <c r="E392" s="110">
        <v>0</v>
      </c>
      <c r="F392" s="111">
        <v>17904299177.57</v>
      </c>
    </row>
    <row r="393" spans="1:6" ht="15.75">
      <c r="A393" s="109" t="s">
        <v>813</v>
      </c>
      <c r="B393" s="109" t="s">
        <v>814</v>
      </c>
      <c r="C393" s="110">
        <v>17916299177.57</v>
      </c>
      <c r="D393" s="110">
        <v>12000000</v>
      </c>
      <c r="E393" s="110">
        <v>0</v>
      </c>
      <c r="F393" s="111">
        <v>17904299177.57</v>
      </c>
    </row>
    <row r="394" spans="1:6" ht="15.75">
      <c r="A394" s="109" t="s">
        <v>815</v>
      </c>
      <c r="B394" s="109" t="s">
        <v>29</v>
      </c>
      <c r="C394" s="110">
        <v>0</v>
      </c>
      <c r="D394" s="110">
        <v>0</v>
      </c>
      <c r="E394" s="110">
        <v>0</v>
      </c>
      <c r="F394" s="111">
        <v>0</v>
      </c>
    </row>
    <row r="395" spans="1:6" ht="15.75">
      <c r="A395" s="109" t="s">
        <v>816</v>
      </c>
      <c r="B395" s="109" t="s">
        <v>31</v>
      </c>
      <c r="C395" s="110">
        <v>-111407374765.57001</v>
      </c>
      <c r="D395" s="110">
        <v>0</v>
      </c>
      <c r="E395" s="110">
        <v>12000000</v>
      </c>
      <c r="F395" s="111">
        <v>-111395374765.57001</v>
      </c>
    </row>
    <row r="396" spans="1:6" ht="15.75">
      <c r="A396" s="109" t="s">
        <v>817</v>
      </c>
      <c r="B396" s="109" t="s">
        <v>818</v>
      </c>
      <c r="C396" s="110">
        <v>-111407374765.57001</v>
      </c>
      <c r="D396" s="110">
        <v>0</v>
      </c>
      <c r="E396" s="110">
        <v>12000000</v>
      </c>
      <c r="F396" s="111">
        <v>-111395374765.57001</v>
      </c>
    </row>
    <row r="397" spans="1:6" ht="15.75">
      <c r="A397" s="109" t="s">
        <v>819</v>
      </c>
      <c r="B397" s="109" t="s">
        <v>820</v>
      </c>
      <c r="C397" s="110">
        <v>-93491075588</v>
      </c>
      <c r="D397" s="110">
        <v>0</v>
      </c>
      <c r="E397" s="110">
        <v>0</v>
      </c>
      <c r="F397" s="111">
        <v>-93491075588</v>
      </c>
    </row>
    <row r="398" spans="1:6" ht="15.75">
      <c r="A398" s="109" t="s">
        <v>821</v>
      </c>
      <c r="B398" s="109" t="s">
        <v>822</v>
      </c>
      <c r="C398" s="110">
        <v>-17916299177.57</v>
      </c>
      <c r="D398" s="110">
        <v>0</v>
      </c>
      <c r="E398" s="110">
        <v>12000000</v>
      </c>
      <c r="F398" s="111">
        <v>-17904299177.57</v>
      </c>
    </row>
    <row r="399" spans="1:6" ht="15.75">
      <c r="A399" s="112"/>
      <c r="B399" s="112"/>
      <c r="C399" s="110">
        <v>0</v>
      </c>
      <c r="D399" s="110">
        <v>36004195408.830002</v>
      </c>
      <c r="E399" s="110">
        <v>36004195408.830002</v>
      </c>
      <c r="F399" s="111">
        <v>0</v>
      </c>
    </row>
  </sheetData>
  <pageMargins left="0.70866141732283472" right="0.70866141732283472" top="0.74803149606299213" bottom="0.74803149606299213" header="0.31496062992125984" footer="0.31496062992125984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68"/>
  <sheetViews>
    <sheetView view="pageBreakPreview" zoomScale="130" zoomScaleNormal="100" zoomScaleSheetLayoutView="130" workbookViewId="0">
      <selection activeCell="M68" sqref="A1:M68"/>
    </sheetView>
  </sheetViews>
  <sheetFormatPr baseColWidth="10" defaultRowHeight="12.75"/>
  <cols>
    <col min="1" max="1" width="3.42578125" style="8" customWidth="1"/>
    <col min="2" max="2" width="6.5703125" style="38" customWidth="1"/>
    <col min="3" max="3" width="48.7109375" style="39" customWidth="1"/>
    <col min="4" max="4" width="18.42578125" style="40" bestFit="1" customWidth="1"/>
    <col min="5" max="5" width="11" style="41" hidden="1" customWidth="1"/>
    <col min="6" max="6" width="15.42578125" style="40" hidden="1" customWidth="1"/>
    <col min="7" max="7" width="4.140625" style="40" customWidth="1"/>
    <col min="8" max="8" width="6.42578125" style="8" customWidth="1"/>
    <col min="9" max="9" width="48.85546875" style="8" customWidth="1"/>
    <col min="10" max="10" width="19.42578125" style="106" bestFit="1" customWidth="1"/>
    <col min="11" max="11" width="8.28515625" style="8" hidden="1" customWidth="1"/>
    <col min="12" max="12" width="15.42578125" style="8" hidden="1" customWidth="1"/>
    <col min="13" max="13" width="3.28515625" style="8" customWidth="1"/>
    <col min="14" max="14" width="19.42578125" style="8" bestFit="1" customWidth="1"/>
    <col min="15" max="256" width="11.42578125" style="8"/>
    <col min="257" max="257" width="5" style="8" customWidth="1"/>
    <col min="258" max="258" width="6.5703125" style="8" customWidth="1"/>
    <col min="259" max="259" width="45.7109375" style="8" customWidth="1"/>
    <col min="260" max="260" width="15.42578125" style="8" customWidth="1"/>
    <col min="261" max="261" width="6.5703125" style="8" customWidth="1"/>
    <col min="262" max="262" width="15.42578125" style="8" customWidth="1"/>
    <col min="263" max="263" width="5.140625" style="8" customWidth="1"/>
    <col min="264" max="264" width="6.42578125" style="8" customWidth="1"/>
    <col min="265" max="265" width="45.7109375" style="8" customWidth="1"/>
    <col min="266" max="266" width="15.42578125" style="8" customWidth="1"/>
    <col min="267" max="267" width="6.42578125" style="8" customWidth="1"/>
    <col min="268" max="268" width="15.42578125" style="8" customWidth="1"/>
    <col min="269" max="269" width="5.140625" style="8" customWidth="1"/>
    <col min="270" max="512" width="11.42578125" style="8"/>
    <col min="513" max="513" width="5" style="8" customWidth="1"/>
    <col min="514" max="514" width="6.5703125" style="8" customWidth="1"/>
    <col min="515" max="515" width="45.7109375" style="8" customWidth="1"/>
    <col min="516" max="516" width="15.42578125" style="8" customWidth="1"/>
    <col min="517" max="517" width="6.5703125" style="8" customWidth="1"/>
    <col min="518" max="518" width="15.42578125" style="8" customWidth="1"/>
    <col min="519" max="519" width="5.140625" style="8" customWidth="1"/>
    <col min="520" max="520" width="6.42578125" style="8" customWidth="1"/>
    <col min="521" max="521" width="45.7109375" style="8" customWidth="1"/>
    <col min="522" max="522" width="15.42578125" style="8" customWidth="1"/>
    <col min="523" max="523" width="6.42578125" style="8" customWidth="1"/>
    <col min="524" max="524" width="15.42578125" style="8" customWidth="1"/>
    <col min="525" max="525" width="5.140625" style="8" customWidth="1"/>
    <col min="526" max="768" width="11.42578125" style="8"/>
    <col min="769" max="769" width="5" style="8" customWidth="1"/>
    <col min="770" max="770" width="6.5703125" style="8" customWidth="1"/>
    <col min="771" max="771" width="45.7109375" style="8" customWidth="1"/>
    <col min="772" max="772" width="15.42578125" style="8" customWidth="1"/>
    <col min="773" max="773" width="6.5703125" style="8" customWidth="1"/>
    <col min="774" max="774" width="15.42578125" style="8" customWidth="1"/>
    <col min="775" max="775" width="5.140625" style="8" customWidth="1"/>
    <col min="776" max="776" width="6.42578125" style="8" customWidth="1"/>
    <col min="777" max="777" width="45.7109375" style="8" customWidth="1"/>
    <col min="778" max="778" width="15.42578125" style="8" customWidth="1"/>
    <col min="779" max="779" width="6.42578125" style="8" customWidth="1"/>
    <col min="780" max="780" width="15.42578125" style="8" customWidth="1"/>
    <col min="781" max="781" width="5.140625" style="8" customWidth="1"/>
    <col min="782" max="1024" width="11.42578125" style="8"/>
    <col min="1025" max="1025" width="5" style="8" customWidth="1"/>
    <col min="1026" max="1026" width="6.5703125" style="8" customWidth="1"/>
    <col min="1027" max="1027" width="45.7109375" style="8" customWidth="1"/>
    <col min="1028" max="1028" width="15.42578125" style="8" customWidth="1"/>
    <col min="1029" max="1029" width="6.5703125" style="8" customWidth="1"/>
    <col min="1030" max="1030" width="15.42578125" style="8" customWidth="1"/>
    <col min="1031" max="1031" width="5.140625" style="8" customWidth="1"/>
    <col min="1032" max="1032" width="6.42578125" style="8" customWidth="1"/>
    <col min="1033" max="1033" width="45.7109375" style="8" customWidth="1"/>
    <col min="1034" max="1034" width="15.42578125" style="8" customWidth="1"/>
    <col min="1035" max="1035" width="6.42578125" style="8" customWidth="1"/>
    <col min="1036" max="1036" width="15.42578125" style="8" customWidth="1"/>
    <col min="1037" max="1037" width="5.140625" style="8" customWidth="1"/>
    <col min="1038" max="1280" width="11.42578125" style="8"/>
    <col min="1281" max="1281" width="5" style="8" customWidth="1"/>
    <col min="1282" max="1282" width="6.5703125" style="8" customWidth="1"/>
    <col min="1283" max="1283" width="45.7109375" style="8" customWidth="1"/>
    <col min="1284" max="1284" width="15.42578125" style="8" customWidth="1"/>
    <col min="1285" max="1285" width="6.5703125" style="8" customWidth="1"/>
    <col min="1286" max="1286" width="15.42578125" style="8" customWidth="1"/>
    <col min="1287" max="1287" width="5.140625" style="8" customWidth="1"/>
    <col min="1288" max="1288" width="6.42578125" style="8" customWidth="1"/>
    <col min="1289" max="1289" width="45.7109375" style="8" customWidth="1"/>
    <col min="1290" max="1290" width="15.42578125" style="8" customWidth="1"/>
    <col min="1291" max="1291" width="6.42578125" style="8" customWidth="1"/>
    <col min="1292" max="1292" width="15.42578125" style="8" customWidth="1"/>
    <col min="1293" max="1293" width="5.140625" style="8" customWidth="1"/>
    <col min="1294" max="1536" width="11.42578125" style="8"/>
    <col min="1537" max="1537" width="5" style="8" customWidth="1"/>
    <col min="1538" max="1538" width="6.5703125" style="8" customWidth="1"/>
    <col min="1539" max="1539" width="45.7109375" style="8" customWidth="1"/>
    <col min="1540" max="1540" width="15.42578125" style="8" customWidth="1"/>
    <col min="1541" max="1541" width="6.5703125" style="8" customWidth="1"/>
    <col min="1542" max="1542" width="15.42578125" style="8" customWidth="1"/>
    <col min="1543" max="1543" width="5.140625" style="8" customWidth="1"/>
    <col min="1544" max="1544" width="6.42578125" style="8" customWidth="1"/>
    <col min="1545" max="1545" width="45.7109375" style="8" customWidth="1"/>
    <col min="1546" max="1546" width="15.42578125" style="8" customWidth="1"/>
    <col min="1547" max="1547" width="6.42578125" style="8" customWidth="1"/>
    <col min="1548" max="1548" width="15.42578125" style="8" customWidth="1"/>
    <col min="1549" max="1549" width="5.140625" style="8" customWidth="1"/>
    <col min="1550" max="1792" width="11.42578125" style="8"/>
    <col min="1793" max="1793" width="5" style="8" customWidth="1"/>
    <col min="1794" max="1794" width="6.5703125" style="8" customWidth="1"/>
    <col min="1795" max="1795" width="45.7109375" style="8" customWidth="1"/>
    <col min="1796" max="1796" width="15.42578125" style="8" customWidth="1"/>
    <col min="1797" max="1797" width="6.5703125" style="8" customWidth="1"/>
    <col min="1798" max="1798" width="15.42578125" style="8" customWidth="1"/>
    <col min="1799" max="1799" width="5.140625" style="8" customWidth="1"/>
    <col min="1800" max="1800" width="6.42578125" style="8" customWidth="1"/>
    <col min="1801" max="1801" width="45.7109375" style="8" customWidth="1"/>
    <col min="1802" max="1802" width="15.42578125" style="8" customWidth="1"/>
    <col min="1803" max="1803" width="6.42578125" style="8" customWidth="1"/>
    <col min="1804" max="1804" width="15.42578125" style="8" customWidth="1"/>
    <col min="1805" max="1805" width="5.140625" style="8" customWidth="1"/>
    <col min="1806" max="2048" width="11.42578125" style="8"/>
    <col min="2049" max="2049" width="5" style="8" customWidth="1"/>
    <col min="2050" max="2050" width="6.5703125" style="8" customWidth="1"/>
    <col min="2051" max="2051" width="45.7109375" style="8" customWidth="1"/>
    <col min="2052" max="2052" width="15.42578125" style="8" customWidth="1"/>
    <col min="2053" max="2053" width="6.5703125" style="8" customWidth="1"/>
    <col min="2054" max="2054" width="15.42578125" style="8" customWidth="1"/>
    <col min="2055" max="2055" width="5.140625" style="8" customWidth="1"/>
    <col min="2056" max="2056" width="6.42578125" style="8" customWidth="1"/>
    <col min="2057" max="2057" width="45.7109375" style="8" customWidth="1"/>
    <col min="2058" max="2058" width="15.42578125" style="8" customWidth="1"/>
    <col min="2059" max="2059" width="6.42578125" style="8" customWidth="1"/>
    <col min="2060" max="2060" width="15.42578125" style="8" customWidth="1"/>
    <col min="2061" max="2061" width="5.140625" style="8" customWidth="1"/>
    <col min="2062" max="2304" width="11.42578125" style="8"/>
    <col min="2305" max="2305" width="5" style="8" customWidth="1"/>
    <col min="2306" max="2306" width="6.5703125" style="8" customWidth="1"/>
    <col min="2307" max="2307" width="45.7109375" style="8" customWidth="1"/>
    <col min="2308" max="2308" width="15.42578125" style="8" customWidth="1"/>
    <col min="2309" max="2309" width="6.5703125" style="8" customWidth="1"/>
    <col min="2310" max="2310" width="15.42578125" style="8" customWidth="1"/>
    <col min="2311" max="2311" width="5.140625" style="8" customWidth="1"/>
    <col min="2312" max="2312" width="6.42578125" style="8" customWidth="1"/>
    <col min="2313" max="2313" width="45.7109375" style="8" customWidth="1"/>
    <col min="2314" max="2314" width="15.42578125" style="8" customWidth="1"/>
    <col min="2315" max="2315" width="6.42578125" style="8" customWidth="1"/>
    <col min="2316" max="2316" width="15.42578125" style="8" customWidth="1"/>
    <col min="2317" max="2317" width="5.140625" style="8" customWidth="1"/>
    <col min="2318" max="2560" width="11.42578125" style="8"/>
    <col min="2561" max="2561" width="5" style="8" customWidth="1"/>
    <col min="2562" max="2562" width="6.5703125" style="8" customWidth="1"/>
    <col min="2563" max="2563" width="45.7109375" style="8" customWidth="1"/>
    <col min="2564" max="2564" width="15.42578125" style="8" customWidth="1"/>
    <col min="2565" max="2565" width="6.5703125" style="8" customWidth="1"/>
    <col min="2566" max="2566" width="15.42578125" style="8" customWidth="1"/>
    <col min="2567" max="2567" width="5.140625" style="8" customWidth="1"/>
    <col min="2568" max="2568" width="6.42578125" style="8" customWidth="1"/>
    <col min="2569" max="2569" width="45.7109375" style="8" customWidth="1"/>
    <col min="2570" max="2570" width="15.42578125" style="8" customWidth="1"/>
    <col min="2571" max="2571" width="6.42578125" style="8" customWidth="1"/>
    <col min="2572" max="2572" width="15.42578125" style="8" customWidth="1"/>
    <col min="2573" max="2573" width="5.140625" style="8" customWidth="1"/>
    <col min="2574" max="2816" width="11.42578125" style="8"/>
    <col min="2817" max="2817" width="5" style="8" customWidth="1"/>
    <col min="2818" max="2818" width="6.5703125" style="8" customWidth="1"/>
    <col min="2819" max="2819" width="45.7109375" style="8" customWidth="1"/>
    <col min="2820" max="2820" width="15.42578125" style="8" customWidth="1"/>
    <col min="2821" max="2821" width="6.5703125" style="8" customWidth="1"/>
    <col min="2822" max="2822" width="15.42578125" style="8" customWidth="1"/>
    <col min="2823" max="2823" width="5.140625" style="8" customWidth="1"/>
    <col min="2824" max="2824" width="6.42578125" style="8" customWidth="1"/>
    <col min="2825" max="2825" width="45.7109375" style="8" customWidth="1"/>
    <col min="2826" max="2826" width="15.42578125" style="8" customWidth="1"/>
    <col min="2827" max="2827" width="6.42578125" style="8" customWidth="1"/>
    <col min="2828" max="2828" width="15.42578125" style="8" customWidth="1"/>
    <col min="2829" max="2829" width="5.140625" style="8" customWidth="1"/>
    <col min="2830" max="3072" width="11.42578125" style="8"/>
    <col min="3073" max="3073" width="5" style="8" customWidth="1"/>
    <col min="3074" max="3074" width="6.5703125" style="8" customWidth="1"/>
    <col min="3075" max="3075" width="45.7109375" style="8" customWidth="1"/>
    <col min="3076" max="3076" width="15.42578125" style="8" customWidth="1"/>
    <col min="3077" max="3077" width="6.5703125" style="8" customWidth="1"/>
    <col min="3078" max="3078" width="15.42578125" style="8" customWidth="1"/>
    <col min="3079" max="3079" width="5.140625" style="8" customWidth="1"/>
    <col min="3080" max="3080" width="6.42578125" style="8" customWidth="1"/>
    <col min="3081" max="3081" width="45.7109375" style="8" customWidth="1"/>
    <col min="3082" max="3082" width="15.42578125" style="8" customWidth="1"/>
    <col min="3083" max="3083" width="6.42578125" style="8" customWidth="1"/>
    <col min="3084" max="3084" width="15.42578125" style="8" customWidth="1"/>
    <col min="3085" max="3085" width="5.140625" style="8" customWidth="1"/>
    <col min="3086" max="3328" width="11.42578125" style="8"/>
    <col min="3329" max="3329" width="5" style="8" customWidth="1"/>
    <col min="3330" max="3330" width="6.5703125" style="8" customWidth="1"/>
    <col min="3331" max="3331" width="45.7109375" style="8" customWidth="1"/>
    <col min="3332" max="3332" width="15.42578125" style="8" customWidth="1"/>
    <col min="3333" max="3333" width="6.5703125" style="8" customWidth="1"/>
    <col min="3334" max="3334" width="15.42578125" style="8" customWidth="1"/>
    <col min="3335" max="3335" width="5.140625" style="8" customWidth="1"/>
    <col min="3336" max="3336" width="6.42578125" style="8" customWidth="1"/>
    <col min="3337" max="3337" width="45.7109375" style="8" customWidth="1"/>
    <col min="3338" max="3338" width="15.42578125" style="8" customWidth="1"/>
    <col min="3339" max="3339" width="6.42578125" style="8" customWidth="1"/>
    <col min="3340" max="3340" width="15.42578125" style="8" customWidth="1"/>
    <col min="3341" max="3341" width="5.140625" style="8" customWidth="1"/>
    <col min="3342" max="3584" width="11.42578125" style="8"/>
    <col min="3585" max="3585" width="5" style="8" customWidth="1"/>
    <col min="3586" max="3586" width="6.5703125" style="8" customWidth="1"/>
    <col min="3587" max="3587" width="45.7109375" style="8" customWidth="1"/>
    <col min="3588" max="3588" width="15.42578125" style="8" customWidth="1"/>
    <col min="3589" max="3589" width="6.5703125" style="8" customWidth="1"/>
    <col min="3590" max="3590" width="15.42578125" style="8" customWidth="1"/>
    <col min="3591" max="3591" width="5.140625" style="8" customWidth="1"/>
    <col min="3592" max="3592" width="6.42578125" style="8" customWidth="1"/>
    <col min="3593" max="3593" width="45.7109375" style="8" customWidth="1"/>
    <col min="3594" max="3594" width="15.42578125" style="8" customWidth="1"/>
    <col min="3595" max="3595" width="6.42578125" style="8" customWidth="1"/>
    <col min="3596" max="3596" width="15.42578125" style="8" customWidth="1"/>
    <col min="3597" max="3597" width="5.140625" style="8" customWidth="1"/>
    <col min="3598" max="3840" width="11.42578125" style="8"/>
    <col min="3841" max="3841" width="5" style="8" customWidth="1"/>
    <col min="3842" max="3842" width="6.5703125" style="8" customWidth="1"/>
    <col min="3843" max="3843" width="45.7109375" style="8" customWidth="1"/>
    <col min="3844" max="3844" width="15.42578125" style="8" customWidth="1"/>
    <col min="3845" max="3845" width="6.5703125" style="8" customWidth="1"/>
    <col min="3846" max="3846" width="15.42578125" style="8" customWidth="1"/>
    <col min="3847" max="3847" width="5.140625" style="8" customWidth="1"/>
    <col min="3848" max="3848" width="6.42578125" style="8" customWidth="1"/>
    <col min="3849" max="3849" width="45.7109375" style="8" customWidth="1"/>
    <col min="3850" max="3850" width="15.42578125" style="8" customWidth="1"/>
    <col min="3851" max="3851" width="6.42578125" style="8" customWidth="1"/>
    <col min="3852" max="3852" width="15.42578125" style="8" customWidth="1"/>
    <col min="3853" max="3853" width="5.140625" style="8" customWidth="1"/>
    <col min="3854" max="4096" width="11.42578125" style="8"/>
    <col min="4097" max="4097" width="5" style="8" customWidth="1"/>
    <col min="4098" max="4098" width="6.5703125" style="8" customWidth="1"/>
    <col min="4099" max="4099" width="45.7109375" style="8" customWidth="1"/>
    <col min="4100" max="4100" width="15.42578125" style="8" customWidth="1"/>
    <col min="4101" max="4101" width="6.5703125" style="8" customWidth="1"/>
    <col min="4102" max="4102" width="15.42578125" style="8" customWidth="1"/>
    <col min="4103" max="4103" width="5.140625" style="8" customWidth="1"/>
    <col min="4104" max="4104" width="6.42578125" style="8" customWidth="1"/>
    <col min="4105" max="4105" width="45.7109375" style="8" customWidth="1"/>
    <col min="4106" max="4106" width="15.42578125" style="8" customWidth="1"/>
    <col min="4107" max="4107" width="6.42578125" style="8" customWidth="1"/>
    <col min="4108" max="4108" width="15.42578125" style="8" customWidth="1"/>
    <col min="4109" max="4109" width="5.140625" style="8" customWidth="1"/>
    <col min="4110" max="4352" width="11.42578125" style="8"/>
    <col min="4353" max="4353" width="5" style="8" customWidth="1"/>
    <col min="4354" max="4354" width="6.5703125" style="8" customWidth="1"/>
    <col min="4355" max="4355" width="45.7109375" style="8" customWidth="1"/>
    <col min="4356" max="4356" width="15.42578125" style="8" customWidth="1"/>
    <col min="4357" max="4357" width="6.5703125" style="8" customWidth="1"/>
    <col min="4358" max="4358" width="15.42578125" style="8" customWidth="1"/>
    <col min="4359" max="4359" width="5.140625" style="8" customWidth="1"/>
    <col min="4360" max="4360" width="6.42578125" style="8" customWidth="1"/>
    <col min="4361" max="4361" width="45.7109375" style="8" customWidth="1"/>
    <col min="4362" max="4362" width="15.42578125" style="8" customWidth="1"/>
    <col min="4363" max="4363" width="6.42578125" style="8" customWidth="1"/>
    <col min="4364" max="4364" width="15.42578125" style="8" customWidth="1"/>
    <col min="4365" max="4365" width="5.140625" style="8" customWidth="1"/>
    <col min="4366" max="4608" width="11.42578125" style="8"/>
    <col min="4609" max="4609" width="5" style="8" customWidth="1"/>
    <col min="4610" max="4610" width="6.5703125" style="8" customWidth="1"/>
    <col min="4611" max="4611" width="45.7109375" style="8" customWidth="1"/>
    <col min="4612" max="4612" width="15.42578125" style="8" customWidth="1"/>
    <col min="4613" max="4613" width="6.5703125" style="8" customWidth="1"/>
    <col min="4614" max="4614" width="15.42578125" style="8" customWidth="1"/>
    <col min="4615" max="4615" width="5.140625" style="8" customWidth="1"/>
    <col min="4616" max="4616" width="6.42578125" style="8" customWidth="1"/>
    <col min="4617" max="4617" width="45.7109375" style="8" customWidth="1"/>
    <col min="4618" max="4618" width="15.42578125" style="8" customWidth="1"/>
    <col min="4619" max="4619" width="6.42578125" style="8" customWidth="1"/>
    <col min="4620" max="4620" width="15.42578125" style="8" customWidth="1"/>
    <col min="4621" max="4621" width="5.140625" style="8" customWidth="1"/>
    <col min="4622" max="4864" width="11.42578125" style="8"/>
    <col min="4865" max="4865" width="5" style="8" customWidth="1"/>
    <col min="4866" max="4866" width="6.5703125" style="8" customWidth="1"/>
    <col min="4867" max="4867" width="45.7109375" style="8" customWidth="1"/>
    <col min="4868" max="4868" width="15.42578125" style="8" customWidth="1"/>
    <col min="4869" max="4869" width="6.5703125" style="8" customWidth="1"/>
    <col min="4870" max="4870" width="15.42578125" style="8" customWidth="1"/>
    <col min="4871" max="4871" width="5.140625" style="8" customWidth="1"/>
    <col min="4872" max="4872" width="6.42578125" style="8" customWidth="1"/>
    <col min="4873" max="4873" width="45.7109375" style="8" customWidth="1"/>
    <col min="4874" max="4874" width="15.42578125" style="8" customWidth="1"/>
    <col min="4875" max="4875" width="6.42578125" style="8" customWidth="1"/>
    <col min="4876" max="4876" width="15.42578125" style="8" customWidth="1"/>
    <col min="4877" max="4877" width="5.140625" style="8" customWidth="1"/>
    <col min="4878" max="5120" width="11.42578125" style="8"/>
    <col min="5121" max="5121" width="5" style="8" customWidth="1"/>
    <col min="5122" max="5122" width="6.5703125" style="8" customWidth="1"/>
    <col min="5123" max="5123" width="45.7109375" style="8" customWidth="1"/>
    <col min="5124" max="5124" width="15.42578125" style="8" customWidth="1"/>
    <col min="5125" max="5125" width="6.5703125" style="8" customWidth="1"/>
    <col min="5126" max="5126" width="15.42578125" style="8" customWidth="1"/>
    <col min="5127" max="5127" width="5.140625" style="8" customWidth="1"/>
    <col min="5128" max="5128" width="6.42578125" style="8" customWidth="1"/>
    <col min="5129" max="5129" width="45.7109375" style="8" customWidth="1"/>
    <col min="5130" max="5130" width="15.42578125" style="8" customWidth="1"/>
    <col min="5131" max="5131" width="6.42578125" style="8" customWidth="1"/>
    <col min="5132" max="5132" width="15.42578125" style="8" customWidth="1"/>
    <col min="5133" max="5133" width="5.140625" style="8" customWidth="1"/>
    <col min="5134" max="5376" width="11.42578125" style="8"/>
    <col min="5377" max="5377" width="5" style="8" customWidth="1"/>
    <col min="5378" max="5378" width="6.5703125" style="8" customWidth="1"/>
    <col min="5379" max="5379" width="45.7109375" style="8" customWidth="1"/>
    <col min="5380" max="5380" width="15.42578125" style="8" customWidth="1"/>
    <col min="5381" max="5381" width="6.5703125" style="8" customWidth="1"/>
    <col min="5382" max="5382" width="15.42578125" style="8" customWidth="1"/>
    <col min="5383" max="5383" width="5.140625" style="8" customWidth="1"/>
    <col min="5384" max="5384" width="6.42578125" style="8" customWidth="1"/>
    <col min="5385" max="5385" width="45.7109375" style="8" customWidth="1"/>
    <col min="5386" max="5386" width="15.42578125" style="8" customWidth="1"/>
    <col min="5387" max="5387" width="6.42578125" style="8" customWidth="1"/>
    <col min="5388" max="5388" width="15.42578125" style="8" customWidth="1"/>
    <col min="5389" max="5389" width="5.140625" style="8" customWidth="1"/>
    <col min="5390" max="5632" width="11.42578125" style="8"/>
    <col min="5633" max="5633" width="5" style="8" customWidth="1"/>
    <col min="5634" max="5634" width="6.5703125" style="8" customWidth="1"/>
    <col min="5635" max="5635" width="45.7109375" style="8" customWidth="1"/>
    <col min="5636" max="5636" width="15.42578125" style="8" customWidth="1"/>
    <col min="5637" max="5637" width="6.5703125" style="8" customWidth="1"/>
    <col min="5638" max="5638" width="15.42578125" style="8" customWidth="1"/>
    <col min="5639" max="5639" width="5.140625" style="8" customWidth="1"/>
    <col min="5640" max="5640" width="6.42578125" style="8" customWidth="1"/>
    <col min="5641" max="5641" width="45.7109375" style="8" customWidth="1"/>
    <col min="5642" max="5642" width="15.42578125" style="8" customWidth="1"/>
    <col min="5643" max="5643" width="6.42578125" style="8" customWidth="1"/>
    <col min="5644" max="5644" width="15.42578125" style="8" customWidth="1"/>
    <col min="5645" max="5645" width="5.140625" style="8" customWidth="1"/>
    <col min="5646" max="5888" width="11.42578125" style="8"/>
    <col min="5889" max="5889" width="5" style="8" customWidth="1"/>
    <col min="5890" max="5890" width="6.5703125" style="8" customWidth="1"/>
    <col min="5891" max="5891" width="45.7109375" style="8" customWidth="1"/>
    <col min="5892" max="5892" width="15.42578125" style="8" customWidth="1"/>
    <col min="5893" max="5893" width="6.5703125" style="8" customWidth="1"/>
    <col min="5894" max="5894" width="15.42578125" style="8" customWidth="1"/>
    <col min="5895" max="5895" width="5.140625" style="8" customWidth="1"/>
    <col min="5896" max="5896" width="6.42578125" style="8" customWidth="1"/>
    <col min="5897" max="5897" width="45.7109375" style="8" customWidth="1"/>
    <col min="5898" max="5898" width="15.42578125" style="8" customWidth="1"/>
    <col min="5899" max="5899" width="6.42578125" style="8" customWidth="1"/>
    <col min="5900" max="5900" width="15.42578125" style="8" customWidth="1"/>
    <col min="5901" max="5901" width="5.140625" style="8" customWidth="1"/>
    <col min="5902" max="6144" width="11.42578125" style="8"/>
    <col min="6145" max="6145" width="5" style="8" customWidth="1"/>
    <col min="6146" max="6146" width="6.5703125" style="8" customWidth="1"/>
    <col min="6147" max="6147" width="45.7109375" style="8" customWidth="1"/>
    <col min="6148" max="6148" width="15.42578125" style="8" customWidth="1"/>
    <col min="6149" max="6149" width="6.5703125" style="8" customWidth="1"/>
    <col min="6150" max="6150" width="15.42578125" style="8" customWidth="1"/>
    <col min="6151" max="6151" width="5.140625" style="8" customWidth="1"/>
    <col min="6152" max="6152" width="6.42578125" style="8" customWidth="1"/>
    <col min="6153" max="6153" width="45.7109375" style="8" customWidth="1"/>
    <col min="6154" max="6154" width="15.42578125" style="8" customWidth="1"/>
    <col min="6155" max="6155" width="6.42578125" style="8" customWidth="1"/>
    <col min="6156" max="6156" width="15.42578125" style="8" customWidth="1"/>
    <col min="6157" max="6157" width="5.140625" style="8" customWidth="1"/>
    <col min="6158" max="6400" width="11.42578125" style="8"/>
    <col min="6401" max="6401" width="5" style="8" customWidth="1"/>
    <col min="6402" max="6402" width="6.5703125" style="8" customWidth="1"/>
    <col min="6403" max="6403" width="45.7109375" style="8" customWidth="1"/>
    <col min="6404" max="6404" width="15.42578125" style="8" customWidth="1"/>
    <col min="6405" max="6405" width="6.5703125" style="8" customWidth="1"/>
    <col min="6406" max="6406" width="15.42578125" style="8" customWidth="1"/>
    <col min="6407" max="6407" width="5.140625" style="8" customWidth="1"/>
    <col min="6408" max="6408" width="6.42578125" style="8" customWidth="1"/>
    <col min="6409" max="6409" width="45.7109375" style="8" customWidth="1"/>
    <col min="6410" max="6410" width="15.42578125" style="8" customWidth="1"/>
    <col min="6411" max="6411" width="6.42578125" style="8" customWidth="1"/>
    <col min="6412" max="6412" width="15.42578125" style="8" customWidth="1"/>
    <col min="6413" max="6413" width="5.140625" style="8" customWidth="1"/>
    <col min="6414" max="6656" width="11.42578125" style="8"/>
    <col min="6657" max="6657" width="5" style="8" customWidth="1"/>
    <col min="6658" max="6658" width="6.5703125" style="8" customWidth="1"/>
    <col min="6659" max="6659" width="45.7109375" style="8" customWidth="1"/>
    <col min="6660" max="6660" width="15.42578125" style="8" customWidth="1"/>
    <col min="6661" max="6661" width="6.5703125" style="8" customWidth="1"/>
    <col min="6662" max="6662" width="15.42578125" style="8" customWidth="1"/>
    <col min="6663" max="6663" width="5.140625" style="8" customWidth="1"/>
    <col min="6664" max="6664" width="6.42578125" style="8" customWidth="1"/>
    <col min="6665" max="6665" width="45.7109375" style="8" customWidth="1"/>
    <col min="6666" max="6666" width="15.42578125" style="8" customWidth="1"/>
    <col min="6667" max="6667" width="6.42578125" style="8" customWidth="1"/>
    <col min="6668" max="6668" width="15.42578125" style="8" customWidth="1"/>
    <col min="6669" max="6669" width="5.140625" style="8" customWidth="1"/>
    <col min="6670" max="6912" width="11.42578125" style="8"/>
    <col min="6913" max="6913" width="5" style="8" customWidth="1"/>
    <col min="6914" max="6914" width="6.5703125" style="8" customWidth="1"/>
    <col min="6915" max="6915" width="45.7109375" style="8" customWidth="1"/>
    <col min="6916" max="6916" width="15.42578125" style="8" customWidth="1"/>
    <col min="6917" max="6917" width="6.5703125" style="8" customWidth="1"/>
    <col min="6918" max="6918" width="15.42578125" style="8" customWidth="1"/>
    <col min="6919" max="6919" width="5.140625" style="8" customWidth="1"/>
    <col min="6920" max="6920" width="6.42578125" style="8" customWidth="1"/>
    <col min="6921" max="6921" width="45.7109375" style="8" customWidth="1"/>
    <col min="6922" max="6922" width="15.42578125" style="8" customWidth="1"/>
    <col min="6923" max="6923" width="6.42578125" style="8" customWidth="1"/>
    <col min="6924" max="6924" width="15.42578125" style="8" customWidth="1"/>
    <col min="6925" max="6925" width="5.140625" style="8" customWidth="1"/>
    <col min="6926" max="7168" width="11.42578125" style="8"/>
    <col min="7169" max="7169" width="5" style="8" customWidth="1"/>
    <col min="7170" max="7170" width="6.5703125" style="8" customWidth="1"/>
    <col min="7171" max="7171" width="45.7109375" style="8" customWidth="1"/>
    <col min="7172" max="7172" width="15.42578125" style="8" customWidth="1"/>
    <col min="7173" max="7173" width="6.5703125" style="8" customWidth="1"/>
    <col min="7174" max="7174" width="15.42578125" style="8" customWidth="1"/>
    <col min="7175" max="7175" width="5.140625" style="8" customWidth="1"/>
    <col min="7176" max="7176" width="6.42578125" style="8" customWidth="1"/>
    <col min="7177" max="7177" width="45.7109375" style="8" customWidth="1"/>
    <col min="7178" max="7178" width="15.42578125" style="8" customWidth="1"/>
    <col min="7179" max="7179" width="6.42578125" style="8" customWidth="1"/>
    <col min="7180" max="7180" width="15.42578125" style="8" customWidth="1"/>
    <col min="7181" max="7181" width="5.140625" style="8" customWidth="1"/>
    <col min="7182" max="7424" width="11.42578125" style="8"/>
    <col min="7425" max="7425" width="5" style="8" customWidth="1"/>
    <col min="7426" max="7426" width="6.5703125" style="8" customWidth="1"/>
    <col min="7427" max="7427" width="45.7109375" style="8" customWidth="1"/>
    <col min="7428" max="7428" width="15.42578125" style="8" customWidth="1"/>
    <col min="7429" max="7429" width="6.5703125" style="8" customWidth="1"/>
    <col min="7430" max="7430" width="15.42578125" style="8" customWidth="1"/>
    <col min="7431" max="7431" width="5.140625" style="8" customWidth="1"/>
    <col min="7432" max="7432" width="6.42578125" style="8" customWidth="1"/>
    <col min="7433" max="7433" width="45.7109375" style="8" customWidth="1"/>
    <col min="7434" max="7434" width="15.42578125" style="8" customWidth="1"/>
    <col min="7435" max="7435" width="6.42578125" style="8" customWidth="1"/>
    <col min="7436" max="7436" width="15.42578125" style="8" customWidth="1"/>
    <col min="7437" max="7437" width="5.140625" style="8" customWidth="1"/>
    <col min="7438" max="7680" width="11.42578125" style="8"/>
    <col min="7681" max="7681" width="5" style="8" customWidth="1"/>
    <col min="7682" max="7682" width="6.5703125" style="8" customWidth="1"/>
    <col min="7683" max="7683" width="45.7109375" style="8" customWidth="1"/>
    <col min="7684" max="7684" width="15.42578125" style="8" customWidth="1"/>
    <col min="7685" max="7685" width="6.5703125" style="8" customWidth="1"/>
    <col min="7686" max="7686" width="15.42578125" style="8" customWidth="1"/>
    <col min="7687" max="7687" width="5.140625" style="8" customWidth="1"/>
    <col min="7688" max="7688" width="6.42578125" style="8" customWidth="1"/>
    <col min="7689" max="7689" width="45.7109375" style="8" customWidth="1"/>
    <col min="7690" max="7690" width="15.42578125" style="8" customWidth="1"/>
    <col min="7691" max="7691" width="6.42578125" style="8" customWidth="1"/>
    <col min="7692" max="7692" width="15.42578125" style="8" customWidth="1"/>
    <col min="7693" max="7693" width="5.140625" style="8" customWidth="1"/>
    <col min="7694" max="7936" width="11.42578125" style="8"/>
    <col min="7937" max="7937" width="5" style="8" customWidth="1"/>
    <col min="7938" max="7938" width="6.5703125" style="8" customWidth="1"/>
    <col min="7939" max="7939" width="45.7109375" style="8" customWidth="1"/>
    <col min="7940" max="7940" width="15.42578125" style="8" customWidth="1"/>
    <col min="7941" max="7941" width="6.5703125" style="8" customWidth="1"/>
    <col min="7942" max="7942" width="15.42578125" style="8" customWidth="1"/>
    <col min="7943" max="7943" width="5.140625" style="8" customWidth="1"/>
    <col min="7944" max="7944" width="6.42578125" style="8" customWidth="1"/>
    <col min="7945" max="7945" width="45.7109375" style="8" customWidth="1"/>
    <col min="7946" max="7946" width="15.42578125" style="8" customWidth="1"/>
    <col min="7947" max="7947" width="6.42578125" style="8" customWidth="1"/>
    <col min="7948" max="7948" width="15.42578125" style="8" customWidth="1"/>
    <col min="7949" max="7949" width="5.140625" style="8" customWidth="1"/>
    <col min="7950" max="8192" width="11.42578125" style="8"/>
    <col min="8193" max="8193" width="5" style="8" customWidth="1"/>
    <col min="8194" max="8194" width="6.5703125" style="8" customWidth="1"/>
    <col min="8195" max="8195" width="45.7109375" style="8" customWidth="1"/>
    <col min="8196" max="8196" width="15.42578125" style="8" customWidth="1"/>
    <col min="8197" max="8197" width="6.5703125" style="8" customWidth="1"/>
    <col min="8198" max="8198" width="15.42578125" style="8" customWidth="1"/>
    <col min="8199" max="8199" width="5.140625" style="8" customWidth="1"/>
    <col min="8200" max="8200" width="6.42578125" style="8" customWidth="1"/>
    <col min="8201" max="8201" width="45.7109375" style="8" customWidth="1"/>
    <col min="8202" max="8202" width="15.42578125" style="8" customWidth="1"/>
    <col min="8203" max="8203" width="6.42578125" style="8" customWidth="1"/>
    <col min="8204" max="8204" width="15.42578125" style="8" customWidth="1"/>
    <col min="8205" max="8205" width="5.140625" style="8" customWidth="1"/>
    <col min="8206" max="8448" width="11.42578125" style="8"/>
    <col min="8449" max="8449" width="5" style="8" customWidth="1"/>
    <col min="8450" max="8450" width="6.5703125" style="8" customWidth="1"/>
    <col min="8451" max="8451" width="45.7109375" style="8" customWidth="1"/>
    <col min="8452" max="8452" width="15.42578125" style="8" customWidth="1"/>
    <col min="8453" max="8453" width="6.5703125" style="8" customWidth="1"/>
    <col min="8454" max="8454" width="15.42578125" style="8" customWidth="1"/>
    <col min="8455" max="8455" width="5.140625" style="8" customWidth="1"/>
    <col min="8456" max="8456" width="6.42578125" style="8" customWidth="1"/>
    <col min="8457" max="8457" width="45.7109375" style="8" customWidth="1"/>
    <col min="8458" max="8458" width="15.42578125" style="8" customWidth="1"/>
    <col min="8459" max="8459" width="6.42578125" style="8" customWidth="1"/>
    <col min="8460" max="8460" width="15.42578125" style="8" customWidth="1"/>
    <col min="8461" max="8461" width="5.140625" style="8" customWidth="1"/>
    <col min="8462" max="8704" width="11.42578125" style="8"/>
    <col min="8705" max="8705" width="5" style="8" customWidth="1"/>
    <col min="8706" max="8706" width="6.5703125" style="8" customWidth="1"/>
    <col min="8707" max="8707" width="45.7109375" style="8" customWidth="1"/>
    <col min="8708" max="8708" width="15.42578125" style="8" customWidth="1"/>
    <col min="8709" max="8709" width="6.5703125" style="8" customWidth="1"/>
    <col min="8710" max="8710" width="15.42578125" style="8" customWidth="1"/>
    <col min="8711" max="8711" width="5.140625" style="8" customWidth="1"/>
    <col min="8712" max="8712" width="6.42578125" style="8" customWidth="1"/>
    <col min="8713" max="8713" width="45.7109375" style="8" customWidth="1"/>
    <col min="8714" max="8714" width="15.42578125" style="8" customWidth="1"/>
    <col min="8715" max="8715" width="6.42578125" style="8" customWidth="1"/>
    <col min="8716" max="8716" width="15.42578125" style="8" customWidth="1"/>
    <col min="8717" max="8717" width="5.140625" style="8" customWidth="1"/>
    <col min="8718" max="8960" width="11.42578125" style="8"/>
    <col min="8961" max="8961" width="5" style="8" customWidth="1"/>
    <col min="8962" max="8962" width="6.5703125" style="8" customWidth="1"/>
    <col min="8963" max="8963" width="45.7109375" style="8" customWidth="1"/>
    <col min="8964" max="8964" width="15.42578125" style="8" customWidth="1"/>
    <col min="8965" max="8965" width="6.5703125" style="8" customWidth="1"/>
    <col min="8966" max="8966" width="15.42578125" style="8" customWidth="1"/>
    <col min="8967" max="8967" width="5.140625" style="8" customWidth="1"/>
    <col min="8968" max="8968" width="6.42578125" style="8" customWidth="1"/>
    <col min="8969" max="8969" width="45.7109375" style="8" customWidth="1"/>
    <col min="8970" max="8970" width="15.42578125" style="8" customWidth="1"/>
    <col min="8971" max="8971" width="6.42578125" style="8" customWidth="1"/>
    <col min="8972" max="8972" width="15.42578125" style="8" customWidth="1"/>
    <col min="8973" max="8973" width="5.140625" style="8" customWidth="1"/>
    <col min="8974" max="9216" width="11.42578125" style="8"/>
    <col min="9217" max="9217" width="5" style="8" customWidth="1"/>
    <col min="9218" max="9218" width="6.5703125" style="8" customWidth="1"/>
    <col min="9219" max="9219" width="45.7109375" style="8" customWidth="1"/>
    <col min="9220" max="9220" width="15.42578125" style="8" customWidth="1"/>
    <col min="9221" max="9221" width="6.5703125" style="8" customWidth="1"/>
    <col min="9222" max="9222" width="15.42578125" style="8" customWidth="1"/>
    <col min="9223" max="9223" width="5.140625" style="8" customWidth="1"/>
    <col min="9224" max="9224" width="6.42578125" style="8" customWidth="1"/>
    <col min="9225" max="9225" width="45.7109375" style="8" customWidth="1"/>
    <col min="9226" max="9226" width="15.42578125" style="8" customWidth="1"/>
    <col min="9227" max="9227" width="6.42578125" style="8" customWidth="1"/>
    <col min="9228" max="9228" width="15.42578125" style="8" customWidth="1"/>
    <col min="9229" max="9229" width="5.140625" style="8" customWidth="1"/>
    <col min="9230" max="9472" width="11.42578125" style="8"/>
    <col min="9473" max="9473" width="5" style="8" customWidth="1"/>
    <col min="9474" max="9474" width="6.5703125" style="8" customWidth="1"/>
    <col min="9475" max="9475" width="45.7109375" style="8" customWidth="1"/>
    <col min="9476" max="9476" width="15.42578125" style="8" customWidth="1"/>
    <col min="9477" max="9477" width="6.5703125" style="8" customWidth="1"/>
    <col min="9478" max="9478" width="15.42578125" style="8" customWidth="1"/>
    <col min="9479" max="9479" width="5.140625" style="8" customWidth="1"/>
    <col min="9480" max="9480" width="6.42578125" style="8" customWidth="1"/>
    <col min="9481" max="9481" width="45.7109375" style="8" customWidth="1"/>
    <col min="9482" max="9482" width="15.42578125" style="8" customWidth="1"/>
    <col min="9483" max="9483" width="6.42578125" style="8" customWidth="1"/>
    <col min="9484" max="9484" width="15.42578125" style="8" customWidth="1"/>
    <col min="9485" max="9485" width="5.140625" style="8" customWidth="1"/>
    <col min="9486" max="9728" width="11.42578125" style="8"/>
    <col min="9729" max="9729" width="5" style="8" customWidth="1"/>
    <col min="9730" max="9730" width="6.5703125" style="8" customWidth="1"/>
    <col min="9731" max="9731" width="45.7109375" style="8" customWidth="1"/>
    <col min="9732" max="9732" width="15.42578125" style="8" customWidth="1"/>
    <col min="9733" max="9733" width="6.5703125" style="8" customWidth="1"/>
    <col min="9734" max="9734" width="15.42578125" style="8" customWidth="1"/>
    <col min="9735" max="9735" width="5.140625" style="8" customWidth="1"/>
    <col min="9736" max="9736" width="6.42578125" style="8" customWidth="1"/>
    <col min="9737" max="9737" width="45.7109375" style="8" customWidth="1"/>
    <col min="9738" max="9738" width="15.42578125" style="8" customWidth="1"/>
    <col min="9739" max="9739" width="6.42578125" style="8" customWidth="1"/>
    <col min="9740" max="9740" width="15.42578125" style="8" customWidth="1"/>
    <col min="9741" max="9741" width="5.140625" style="8" customWidth="1"/>
    <col min="9742" max="9984" width="11.42578125" style="8"/>
    <col min="9985" max="9985" width="5" style="8" customWidth="1"/>
    <col min="9986" max="9986" width="6.5703125" style="8" customWidth="1"/>
    <col min="9987" max="9987" width="45.7109375" style="8" customWidth="1"/>
    <col min="9988" max="9988" width="15.42578125" style="8" customWidth="1"/>
    <col min="9989" max="9989" width="6.5703125" style="8" customWidth="1"/>
    <col min="9990" max="9990" width="15.42578125" style="8" customWidth="1"/>
    <col min="9991" max="9991" width="5.140625" style="8" customWidth="1"/>
    <col min="9992" max="9992" width="6.42578125" style="8" customWidth="1"/>
    <col min="9993" max="9993" width="45.7109375" style="8" customWidth="1"/>
    <col min="9994" max="9994" width="15.42578125" style="8" customWidth="1"/>
    <col min="9995" max="9995" width="6.42578125" style="8" customWidth="1"/>
    <col min="9996" max="9996" width="15.42578125" style="8" customWidth="1"/>
    <col min="9997" max="9997" width="5.140625" style="8" customWidth="1"/>
    <col min="9998" max="10240" width="11.42578125" style="8"/>
    <col min="10241" max="10241" width="5" style="8" customWidth="1"/>
    <col min="10242" max="10242" width="6.5703125" style="8" customWidth="1"/>
    <col min="10243" max="10243" width="45.7109375" style="8" customWidth="1"/>
    <col min="10244" max="10244" width="15.42578125" style="8" customWidth="1"/>
    <col min="10245" max="10245" width="6.5703125" style="8" customWidth="1"/>
    <col min="10246" max="10246" width="15.42578125" style="8" customWidth="1"/>
    <col min="10247" max="10247" width="5.140625" style="8" customWidth="1"/>
    <col min="10248" max="10248" width="6.42578125" style="8" customWidth="1"/>
    <col min="10249" max="10249" width="45.7109375" style="8" customWidth="1"/>
    <col min="10250" max="10250" width="15.42578125" style="8" customWidth="1"/>
    <col min="10251" max="10251" width="6.42578125" style="8" customWidth="1"/>
    <col min="10252" max="10252" width="15.42578125" style="8" customWidth="1"/>
    <col min="10253" max="10253" width="5.140625" style="8" customWidth="1"/>
    <col min="10254" max="10496" width="11.42578125" style="8"/>
    <col min="10497" max="10497" width="5" style="8" customWidth="1"/>
    <col min="10498" max="10498" width="6.5703125" style="8" customWidth="1"/>
    <col min="10499" max="10499" width="45.7109375" style="8" customWidth="1"/>
    <col min="10500" max="10500" width="15.42578125" style="8" customWidth="1"/>
    <col min="10501" max="10501" width="6.5703125" style="8" customWidth="1"/>
    <col min="10502" max="10502" width="15.42578125" style="8" customWidth="1"/>
    <col min="10503" max="10503" width="5.140625" style="8" customWidth="1"/>
    <col min="10504" max="10504" width="6.42578125" style="8" customWidth="1"/>
    <col min="10505" max="10505" width="45.7109375" style="8" customWidth="1"/>
    <col min="10506" max="10506" width="15.42578125" style="8" customWidth="1"/>
    <col min="10507" max="10507" width="6.42578125" style="8" customWidth="1"/>
    <col min="10508" max="10508" width="15.42578125" style="8" customWidth="1"/>
    <col min="10509" max="10509" width="5.140625" style="8" customWidth="1"/>
    <col min="10510" max="10752" width="11.42578125" style="8"/>
    <col min="10753" max="10753" width="5" style="8" customWidth="1"/>
    <col min="10754" max="10754" width="6.5703125" style="8" customWidth="1"/>
    <col min="10755" max="10755" width="45.7109375" style="8" customWidth="1"/>
    <col min="10756" max="10756" width="15.42578125" style="8" customWidth="1"/>
    <col min="10757" max="10757" width="6.5703125" style="8" customWidth="1"/>
    <col min="10758" max="10758" width="15.42578125" style="8" customWidth="1"/>
    <col min="10759" max="10759" width="5.140625" style="8" customWidth="1"/>
    <col min="10760" max="10760" width="6.42578125" style="8" customWidth="1"/>
    <col min="10761" max="10761" width="45.7109375" style="8" customWidth="1"/>
    <col min="10762" max="10762" width="15.42578125" style="8" customWidth="1"/>
    <col min="10763" max="10763" width="6.42578125" style="8" customWidth="1"/>
    <col min="10764" max="10764" width="15.42578125" style="8" customWidth="1"/>
    <col min="10765" max="10765" width="5.140625" style="8" customWidth="1"/>
    <col min="10766" max="11008" width="11.42578125" style="8"/>
    <col min="11009" max="11009" width="5" style="8" customWidth="1"/>
    <col min="11010" max="11010" width="6.5703125" style="8" customWidth="1"/>
    <col min="11011" max="11011" width="45.7109375" style="8" customWidth="1"/>
    <col min="11012" max="11012" width="15.42578125" style="8" customWidth="1"/>
    <col min="11013" max="11013" width="6.5703125" style="8" customWidth="1"/>
    <col min="11014" max="11014" width="15.42578125" style="8" customWidth="1"/>
    <col min="11015" max="11015" width="5.140625" style="8" customWidth="1"/>
    <col min="11016" max="11016" width="6.42578125" style="8" customWidth="1"/>
    <col min="11017" max="11017" width="45.7109375" style="8" customWidth="1"/>
    <col min="11018" max="11018" width="15.42578125" style="8" customWidth="1"/>
    <col min="11019" max="11019" width="6.42578125" style="8" customWidth="1"/>
    <col min="11020" max="11020" width="15.42578125" style="8" customWidth="1"/>
    <col min="11021" max="11021" width="5.140625" style="8" customWidth="1"/>
    <col min="11022" max="11264" width="11.42578125" style="8"/>
    <col min="11265" max="11265" width="5" style="8" customWidth="1"/>
    <col min="11266" max="11266" width="6.5703125" style="8" customWidth="1"/>
    <col min="11267" max="11267" width="45.7109375" style="8" customWidth="1"/>
    <col min="11268" max="11268" width="15.42578125" style="8" customWidth="1"/>
    <col min="11269" max="11269" width="6.5703125" style="8" customWidth="1"/>
    <col min="11270" max="11270" width="15.42578125" style="8" customWidth="1"/>
    <col min="11271" max="11271" width="5.140625" style="8" customWidth="1"/>
    <col min="11272" max="11272" width="6.42578125" style="8" customWidth="1"/>
    <col min="11273" max="11273" width="45.7109375" style="8" customWidth="1"/>
    <col min="11274" max="11274" width="15.42578125" style="8" customWidth="1"/>
    <col min="11275" max="11275" width="6.42578125" style="8" customWidth="1"/>
    <col min="11276" max="11276" width="15.42578125" style="8" customWidth="1"/>
    <col min="11277" max="11277" width="5.140625" style="8" customWidth="1"/>
    <col min="11278" max="11520" width="11.42578125" style="8"/>
    <col min="11521" max="11521" width="5" style="8" customWidth="1"/>
    <col min="11522" max="11522" width="6.5703125" style="8" customWidth="1"/>
    <col min="11523" max="11523" width="45.7109375" style="8" customWidth="1"/>
    <col min="11524" max="11524" width="15.42578125" style="8" customWidth="1"/>
    <col min="11525" max="11525" width="6.5703125" style="8" customWidth="1"/>
    <col min="11526" max="11526" width="15.42578125" style="8" customWidth="1"/>
    <col min="11527" max="11527" width="5.140625" style="8" customWidth="1"/>
    <col min="11528" max="11528" width="6.42578125" style="8" customWidth="1"/>
    <col min="11529" max="11529" width="45.7109375" style="8" customWidth="1"/>
    <col min="11530" max="11530" width="15.42578125" style="8" customWidth="1"/>
    <col min="11531" max="11531" width="6.42578125" style="8" customWidth="1"/>
    <col min="11532" max="11532" width="15.42578125" style="8" customWidth="1"/>
    <col min="11533" max="11533" width="5.140625" style="8" customWidth="1"/>
    <col min="11534" max="11776" width="11.42578125" style="8"/>
    <col min="11777" max="11777" width="5" style="8" customWidth="1"/>
    <col min="11778" max="11778" width="6.5703125" style="8" customWidth="1"/>
    <col min="11779" max="11779" width="45.7109375" style="8" customWidth="1"/>
    <col min="11780" max="11780" width="15.42578125" style="8" customWidth="1"/>
    <col min="11781" max="11781" width="6.5703125" style="8" customWidth="1"/>
    <col min="11782" max="11782" width="15.42578125" style="8" customWidth="1"/>
    <col min="11783" max="11783" width="5.140625" style="8" customWidth="1"/>
    <col min="11784" max="11784" width="6.42578125" style="8" customWidth="1"/>
    <col min="11785" max="11785" width="45.7109375" style="8" customWidth="1"/>
    <col min="11786" max="11786" width="15.42578125" style="8" customWidth="1"/>
    <col min="11787" max="11787" width="6.42578125" style="8" customWidth="1"/>
    <col min="11788" max="11788" width="15.42578125" style="8" customWidth="1"/>
    <col min="11789" max="11789" width="5.140625" style="8" customWidth="1"/>
    <col min="11790" max="12032" width="11.42578125" style="8"/>
    <col min="12033" max="12033" width="5" style="8" customWidth="1"/>
    <col min="12034" max="12034" width="6.5703125" style="8" customWidth="1"/>
    <col min="12035" max="12035" width="45.7109375" style="8" customWidth="1"/>
    <col min="12036" max="12036" width="15.42578125" style="8" customWidth="1"/>
    <col min="12037" max="12037" width="6.5703125" style="8" customWidth="1"/>
    <col min="12038" max="12038" width="15.42578125" style="8" customWidth="1"/>
    <col min="12039" max="12039" width="5.140625" style="8" customWidth="1"/>
    <col min="12040" max="12040" width="6.42578125" style="8" customWidth="1"/>
    <col min="12041" max="12041" width="45.7109375" style="8" customWidth="1"/>
    <col min="12042" max="12042" width="15.42578125" style="8" customWidth="1"/>
    <col min="12043" max="12043" width="6.42578125" style="8" customWidth="1"/>
    <col min="12044" max="12044" width="15.42578125" style="8" customWidth="1"/>
    <col min="12045" max="12045" width="5.140625" style="8" customWidth="1"/>
    <col min="12046" max="12288" width="11.42578125" style="8"/>
    <col min="12289" max="12289" width="5" style="8" customWidth="1"/>
    <col min="12290" max="12290" width="6.5703125" style="8" customWidth="1"/>
    <col min="12291" max="12291" width="45.7109375" style="8" customWidth="1"/>
    <col min="12292" max="12292" width="15.42578125" style="8" customWidth="1"/>
    <col min="12293" max="12293" width="6.5703125" style="8" customWidth="1"/>
    <col min="12294" max="12294" width="15.42578125" style="8" customWidth="1"/>
    <col min="12295" max="12295" width="5.140625" style="8" customWidth="1"/>
    <col min="12296" max="12296" width="6.42578125" style="8" customWidth="1"/>
    <col min="12297" max="12297" width="45.7109375" style="8" customWidth="1"/>
    <col min="12298" max="12298" width="15.42578125" style="8" customWidth="1"/>
    <col min="12299" max="12299" width="6.42578125" style="8" customWidth="1"/>
    <col min="12300" max="12300" width="15.42578125" style="8" customWidth="1"/>
    <col min="12301" max="12301" width="5.140625" style="8" customWidth="1"/>
    <col min="12302" max="12544" width="11.42578125" style="8"/>
    <col min="12545" max="12545" width="5" style="8" customWidth="1"/>
    <col min="12546" max="12546" width="6.5703125" style="8" customWidth="1"/>
    <col min="12547" max="12547" width="45.7109375" style="8" customWidth="1"/>
    <col min="12548" max="12548" width="15.42578125" style="8" customWidth="1"/>
    <col min="12549" max="12549" width="6.5703125" style="8" customWidth="1"/>
    <col min="12550" max="12550" width="15.42578125" style="8" customWidth="1"/>
    <col min="12551" max="12551" width="5.140625" style="8" customWidth="1"/>
    <col min="12552" max="12552" width="6.42578125" style="8" customWidth="1"/>
    <col min="12553" max="12553" width="45.7109375" style="8" customWidth="1"/>
    <col min="12554" max="12554" width="15.42578125" style="8" customWidth="1"/>
    <col min="12555" max="12555" width="6.42578125" style="8" customWidth="1"/>
    <col min="12556" max="12556" width="15.42578125" style="8" customWidth="1"/>
    <col min="12557" max="12557" width="5.140625" style="8" customWidth="1"/>
    <col min="12558" max="12800" width="11.42578125" style="8"/>
    <col min="12801" max="12801" width="5" style="8" customWidth="1"/>
    <col min="12802" max="12802" width="6.5703125" style="8" customWidth="1"/>
    <col min="12803" max="12803" width="45.7109375" style="8" customWidth="1"/>
    <col min="12804" max="12804" width="15.42578125" style="8" customWidth="1"/>
    <col min="12805" max="12805" width="6.5703125" style="8" customWidth="1"/>
    <col min="12806" max="12806" width="15.42578125" style="8" customWidth="1"/>
    <col min="12807" max="12807" width="5.140625" style="8" customWidth="1"/>
    <col min="12808" max="12808" width="6.42578125" style="8" customWidth="1"/>
    <col min="12809" max="12809" width="45.7109375" style="8" customWidth="1"/>
    <col min="12810" max="12810" width="15.42578125" style="8" customWidth="1"/>
    <col min="12811" max="12811" width="6.42578125" style="8" customWidth="1"/>
    <col min="12812" max="12812" width="15.42578125" style="8" customWidth="1"/>
    <col min="12813" max="12813" width="5.140625" style="8" customWidth="1"/>
    <col min="12814" max="13056" width="11.42578125" style="8"/>
    <col min="13057" max="13057" width="5" style="8" customWidth="1"/>
    <col min="13058" max="13058" width="6.5703125" style="8" customWidth="1"/>
    <col min="13059" max="13059" width="45.7109375" style="8" customWidth="1"/>
    <col min="13060" max="13060" width="15.42578125" style="8" customWidth="1"/>
    <col min="13061" max="13061" width="6.5703125" style="8" customWidth="1"/>
    <col min="13062" max="13062" width="15.42578125" style="8" customWidth="1"/>
    <col min="13063" max="13063" width="5.140625" style="8" customWidth="1"/>
    <col min="13064" max="13064" width="6.42578125" style="8" customWidth="1"/>
    <col min="13065" max="13065" width="45.7109375" style="8" customWidth="1"/>
    <col min="13066" max="13066" width="15.42578125" style="8" customWidth="1"/>
    <col min="13067" max="13067" width="6.42578125" style="8" customWidth="1"/>
    <col min="13068" max="13068" width="15.42578125" style="8" customWidth="1"/>
    <col min="13069" max="13069" width="5.140625" style="8" customWidth="1"/>
    <col min="13070" max="13312" width="11.42578125" style="8"/>
    <col min="13313" max="13313" width="5" style="8" customWidth="1"/>
    <col min="13314" max="13314" width="6.5703125" style="8" customWidth="1"/>
    <col min="13315" max="13315" width="45.7109375" style="8" customWidth="1"/>
    <col min="13316" max="13316" width="15.42578125" style="8" customWidth="1"/>
    <col min="13317" max="13317" width="6.5703125" style="8" customWidth="1"/>
    <col min="13318" max="13318" width="15.42578125" style="8" customWidth="1"/>
    <col min="13319" max="13319" width="5.140625" style="8" customWidth="1"/>
    <col min="13320" max="13320" width="6.42578125" style="8" customWidth="1"/>
    <col min="13321" max="13321" width="45.7109375" style="8" customWidth="1"/>
    <col min="13322" max="13322" width="15.42578125" style="8" customWidth="1"/>
    <col min="13323" max="13323" width="6.42578125" style="8" customWidth="1"/>
    <col min="13324" max="13324" width="15.42578125" style="8" customWidth="1"/>
    <col min="13325" max="13325" width="5.140625" style="8" customWidth="1"/>
    <col min="13326" max="13568" width="11.42578125" style="8"/>
    <col min="13569" max="13569" width="5" style="8" customWidth="1"/>
    <col min="13570" max="13570" width="6.5703125" style="8" customWidth="1"/>
    <col min="13571" max="13571" width="45.7109375" style="8" customWidth="1"/>
    <col min="13572" max="13572" width="15.42578125" style="8" customWidth="1"/>
    <col min="13573" max="13573" width="6.5703125" style="8" customWidth="1"/>
    <col min="13574" max="13574" width="15.42578125" style="8" customWidth="1"/>
    <col min="13575" max="13575" width="5.140625" style="8" customWidth="1"/>
    <col min="13576" max="13576" width="6.42578125" style="8" customWidth="1"/>
    <col min="13577" max="13577" width="45.7109375" style="8" customWidth="1"/>
    <col min="13578" max="13578" width="15.42578125" style="8" customWidth="1"/>
    <col min="13579" max="13579" width="6.42578125" style="8" customWidth="1"/>
    <col min="13580" max="13580" width="15.42578125" style="8" customWidth="1"/>
    <col min="13581" max="13581" width="5.140625" style="8" customWidth="1"/>
    <col min="13582" max="13824" width="11.42578125" style="8"/>
    <col min="13825" max="13825" width="5" style="8" customWidth="1"/>
    <col min="13826" max="13826" width="6.5703125" style="8" customWidth="1"/>
    <col min="13827" max="13827" width="45.7109375" style="8" customWidth="1"/>
    <col min="13828" max="13828" width="15.42578125" style="8" customWidth="1"/>
    <col min="13829" max="13829" width="6.5703125" style="8" customWidth="1"/>
    <col min="13830" max="13830" width="15.42578125" style="8" customWidth="1"/>
    <col min="13831" max="13831" width="5.140625" style="8" customWidth="1"/>
    <col min="13832" max="13832" width="6.42578125" style="8" customWidth="1"/>
    <col min="13833" max="13833" width="45.7109375" style="8" customWidth="1"/>
    <col min="13834" max="13834" width="15.42578125" style="8" customWidth="1"/>
    <col min="13835" max="13835" width="6.42578125" style="8" customWidth="1"/>
    <col min="13836" max="13836" width="15.42578125" style="8" customWidth="1"/>
    <col min="13837" max="13837" width="5.140625" style="8" customWidth="1"/>
    <col min="13838" max="14080" width="11.42578125" style="8"/>
    <col min="14081" max="14081" width="5" style="8" customWidth="1"/>
    <col min="14082" max="14082" width="6.5703125" style="8" customWidth="1"/>
    <col min="14083" max="14083" width="45.7109375" style="8" customWidth="1"/>
    <col min="14084" max="14084" width="15.42578125" style="8" customWidth="1"/>
    <col min="14085" max="14085" width="6.5703125" style="8" customWidth="1"/>
    <col min="14086" max="14086" width="15.42578125" style="8" customWidth="1"/>
    <col min="14087" max="14087" width="5.140625" style="8" customWidth="1"/>
    <col min="14088" max="14088" width="6.42578125" style="8" customWidth="1"/>
    <col min="14089" max="14089" width="45.7109375" style="8" customWidth="1"/>
    <col min="14090" max="14090" width="15.42578125" style="8" customWidth="1"/>
    <col min="14091" max="14091" width="6.42578125" style="8" customWidth="1"/>
    <col min="14092" max="14092" width="15.42578125" style="8" customWidth="1"/>
    <col min="14093" max="14093" width="5.140625" style="8" customWidth="1"/>
    <col min="14094" max="14336" width="11.42578125" style="8"/>
    <col min="14337" max="14337" width="5" style="8" customWidth="1"/>
    <col min="14338" max="14338" width="6.5703125" style="8" customWidth="1"/>
    <col min="14339" max="14339" width="45.7109375" style="8" customWidth="1"/>
    <col min="14340" max="14340" width="15.42578125" style="8" customWidth="1"/>
    <col min="14341" max="14341" width="6.5703125" style="8" customWidth="1"/>
    <col min="14342" max="14342" width="15.42578125" style="8" customWidth="1"/>
    <col min="14343" max="14343" width="5.140625" style="8" customWidth="1"/>
    <col min="14344" max="14344" width="6.42578125" style="8" customWidth="1"/>
    <col min="14345" max="14345" width="45.7109375" style="8" customWidth="1"/>
    <col min="14346" max="14346" width="15.42578125" style="8" customWidth="1"/>
    <col min="14347" max="14347" width="6.42578125" style="8" customWidth="1"/>
    <col min="14348" max="14348" width="15.42578125" style="8" customWidth="1"/>
    <col min="14349" max="14349" width="5.140625" style="8" customWidth="1"/>
    <col min="14350" max="14592" width="11.42578125" style="8"/>
    <col min="14593" max="14593" width="5" style="8" customWidth="1"/>
    <col min="14594" max="14594" width="6.5703125" style="8" customWidth="1"/>
    <col min="14595" max="14595" width="45.7109375" style="8" customWidth="1"/>
    <col min="14596" max="14596" width="15.42578125" style="8" customWidth="1"/>
    <col min="14597" max="14597" width="6.5703125" style="8" customWidth="1"/>
    <col min="14598" max="14598" width="15.42578125" style="8" customWidth="1"/>
    <col min="14599" max="14599" width="5.140625" style="8" customWidth="1"/>
    <col min="14600" max="14600" width="6.42578125" style="8" customWidth="1"/>
    <col min="14601" max="14601" width="45.7109375" style="8" customWidth="1"/>
    <col min="14602" max="14602" width="15.42578125" style="8" customWidth="1"/>
    <col min="14603" max="14603" width="6.42578125" style="8" customWidth="1"/>
    <col min="14604" max="14604" width="15.42578125" style="8" customWidth="1"/>
    <col min="14605" max="14605" width="5.140625" style="8" customWidth="1"/>
    <col min="14606" max="14848" width="11.42578125" style="8"/>
    <col min="14849" max="14849" width="5" style="8" customWidth="1"/>
    <col min="14850" max="14850" width="6.5703125" style="8" customWidth="1"/>
    <col min="14851" max="14851" width="45.7109375" style="8" customWidth="1"/>
    <col min="14852" max="14852" width="15.42578125" style="8" customWidth="1"/>
    <col min="14853" max="14853" width="6.5703125" style="8" customWidth="1"/>
    <col min="14854" max="14854" width="15.42578125" style="8" customWidth="1"/>
    <col min="14855" max="14855" width="5.140625" style="8" customWidth="1"/>
    <col min="14856" max="14856" width="6.42578125" style="8" customWidth="1"/>
    <col min="14857" max="14857" width="45.7109375" style="8" customWidth="1"/>
    <col min="14858" max="14858" width="15.42578125" style="8" customWidth="1"/>
    <col min="14859" max="14859" width="6.42578125" style="8" customWidth="1"/>
    <col min="14860" max="14860" width="15.42578125" style="8" customWidth="1"/>
    <col min="14861" max="14861" width="5.140625" style="8" customWidth="1"/>
    <col min="14862" max="15104" width="11.42578125" style="8"/>
    <col min="15105" max="15105" width="5" style="8" customWidth="1"/>
    <col min="15106" max="15106" width="6.5703125" style="8" customWidth="1"/>
    <col min="15107" max="15107" width="45.7109375" style="8" customWidth="1"/>
    <col min="15108" max="15108" width="15.42578125" style="8" customWidth="1"/>
    <col min="15109" max="15109" width="6.5703125" style="8" customWidth="1"/>
    <col min="15110" max="15110" width="15.42578125" style="8" customWidth="1"/>
    <col min="15111" max="15111" width="5.140625" style="8" customWidth="1"/>
    <col min="15112" max="15112" width="6.42578125" style="8" customWidth="1"/>
    <col min="15113" max="15113" width="45.7109375" style="8" customWidth="1"/>
    <col min="15114" max="15114" width="15.42578125" style="8" customWidth="1"/>
    <col min="15115" max="15115" width="6.42578125" style="8" customWidth="1"/>
    <col min="15116" max="15116" width="15.42578125" style="8" customWidth="1"/>
    <col min="15117" max="15117" width="5.140625" style="8" customWidth="1"/>
    <col min="15118" max="15360" width="11.42578125" style="8"/>
    <col min="15361" max="15361" width="5" style="8" customWidth="1"/>
    <col min="15362" max="15362" width="6.5703125" style="8" customWidth="1"/>
    <col min="15363" max="15363" width="45.7109375" style="8" customWidth="1"/>
    <col min="15364" max="15364" width="15.42578125" style="8" customWidth="1"/>
    <col min="15365" max="15365" width="6.5703125" style="8" customWidth="1"/>
    <col min="15366" max="15366" width="15.42578125" style="8" customWidth="1"/>
    <col min="15367" max="15367" width="5.140625" style="8" customWidth="1"/>
    <col min="15368" max="15368" width="6.42578125" style="8" customWidth="1"/>
    <col min="15369" max="15369" width="45.7109375" style="8" customWidth="1"/>
    <col min="15370" max="15370" width="15.42578125" style="8" customWidth="1"/>
    <col min="15371" max="15371" width="6.42578125" style="8" customWidth="1"/>
    <col min="15372" max="15372" width="15.42578125" style="8" customWidth="1"/>
    <col min="15373" max="15373" width="5.140625" style="8" customWidth="1"/>
    <col min="15374" max="15616" width="11.42578125" style="8"/>
    <col min="15617" max="15617" width="5" style="8" customWidth="1"/>
    <col min="15618" max="15618" width="6.5703125" style="8" customWidth="1"/>
    <col min="15619" max="15619" width="45.7109375" style="8" customWidth="1"/>
    <col min="15620" max="15620" width="15.42578125" style="8" customWidth="1"/>
    <col min="15621" max="15621" width="6.5703125" style="8" customWidth="1"/>
    <col min="15622" max="15622" width="15.42578125" style="8" customWidth="1"/>
    <col min="15623" max="15623" width="5.140625" style="8" customWidth="1"/>
    <col min="15624" max="15624" width="6.42578125" style="8" customWidth="1"/>
    <col min="15625" max="15625" width="45.7109375" style="8" customWidth="1"/>
    <col min="15626" max="15626" width="15.42578125" style="8" customWidth="1"/>
    <col min="15627" max="15627" width="6.42578125" style="8" customWidth="1"/>
    <col min="15628" max="15628" width="15.42578125" style="8" customWidth="1"/>
    <col min="15629" max="15629" width="5.140625" style="8" customWidth="1"/>
    <col min="15630" max="15872" width="11.42578125" style="8"/>
    <col min="15873" max="15873" width="5" style="8" customWidth="1"/>
    <col min="15874" max="15874" width="6.5703125" style="8" customWidth="1"/>
    <col min="15875" max="15875" width="45.7109375" style="8" customWidth="1"/>
    <col min="15876" max="15876" width="15.42578125" style="8" customWidth="1"/>
    <col min="15877" max="15877" width="6.5703125" style="8" customWidth="1"/>
    <col min="15878" max="15878" width="15.42578125" style="8" customWidth="1"/>
    <col min="15879" max="15879" width="5.140625" style="8" customWidth="1"/>
    <col min="15880" max="15880" width="6.42578125" style="8" customWidth="1"/>
    <col min="15881" max="15881" width="45.7109375" style="8" customWidth="1"/>
    <col min="15882" max="15882" width="15.42578125" style="8" customWidth="1"/>
    <col min="15883" max="15883" width="6.42578125" style="8" customWidth="1"/>
    <col min="15884" max="15884" width="15.42578125" style="8" customWidth="1"/>
    <col min="15885" max="15885" width="5.140625" style="8" customWidth="1"/>
    <col min="15886" max="16128" width="11.42578125" style="8"/>
    <col min="16129" max="16129" width="5" style="8" customWidth="1"/>
    <col min="16130" max="16130" width="6.5703125" style="8" customWidth="1"/>
    <col min="16131" max="16131" width="45.7109375" style="8" customWidth="1"/>
    <col min="16132" max="16132" width="15.42578125" style="8" customWidth="1"/>
    <col min="16133" max="16133" width="6.5703125" style="8" customWidth="1"/>
    <col min="16134" max="16134" width="15.42578125" style="8" customWidth="1"/>
    <col min="16135" max="16135" width="5.140625" style="8" customWidth="1"/>
    <col min="16136" max="16136" width="6.42578125" style="8" customWidth="1"/>
    <col min="16137" max="16137" width="45.7109375" style="8" customWidth="1"/>
    <col min="16138" max="16138" width="15.42578125" style="8" customWidth="1"/>
    <col min="16139" max="16139" width="6.42578125" style="8" customWidth="1"/>
    <col min="16140" max="16140" width="15.42578125" style="8" customWidth="1"/>
    <col min="16141" max="16141" width="5.140625" style="8" customWidth="1"/>
    <col min="16142" max="16384" width="11.42578125" style="8"/>
  </cols>
  <sheetData>
    <row r="1" spans="1:14" s="1" customFormat="1" ht="18" customHeight="1">
      <c r="A1" s="321" t="str">
        <f>+'[1]CGN-2005-001'!B3</f>
        <v>SECRETARÍA DISTRITAL DEL HÁBITAT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3"/>
    </row>
    <row r="2" spans="1:14" s="1" customFormat="1" ht="13.5" customHeight="1">
      <c r="A2" s="324" t="s">
        <v>74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6"/>
    </row>
    <row r="3" spans="1:14" s="1" customFormat="1" ht="13.5" customHeight="1">
      <c r="A3" s="327" t="s">
        <v>823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9"/>
    </row>
    <row r="4" spans="1:14" s="1" customFormat="1" ht="15.75" customHeight="1">
      <c r="A4" s="324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6"/>
    </row>
    <row r="5" spans="1:14" s="2" customFormat="1" ht="3.75" customHeight="1" thickBot="1">
      <c r="A5" s="115"/>
      <c r="B5" s="116"/>
      <c r="C5" s="117"/>
      <c r="D5" s="118"/>
      <c r="E5" s="119"/>
      <c r="F5" s="118"/>
      <c r="G5" s="118"/>
      <c r="H5" s="117"/>
      <c r="I5" s="117"/>
      <c r="J5" s="120"/>
      <c r="K5" s="117"/>
      <c r="L5" s="117"/>
      <c r="M5" s="121"/>
    </row>
    <row r="6" spans="1:14" s="3" customFormat="1" ht="6" customHeight="1">
      <c r="A6" s="122"/>
      <c r="B6" s="123"/>
      <c r="C6" s="124"/>
      <c r="D6" s="125"/>
      <c r="E6" s="126"/>
      <c r="F6" s="125"/>
      <c r="G6" s="125"/>
      <c r="H6" s="124"/>
      <c r="I6" s="124"/>
      <c r="J6" s="127"/>
      <c r="K6" s="128"/>
      <c r="L6" s="128"/>
      <c r="M6" s="129"/>
    </row>
    <row r="7" spans="1:14" s="3" customFormat="1" ht="10.5" customHeight="1">
      <c r="A7" s="130"/>
      <c r="B7" s="131"/>
      <c r="C7" s="132"/>
      <c r="D7" s="133"/>
      <c r="E7" s="134"/>
      <c r="F7" s="133" t="s">
        <v>0</v>
      </c>
      <c r="G7" s="133"/>
      <c r="H7" s="135"/>
      <c r="I7" s="135"/>
      <c r="J7" s="136"/>
      <c r="K7" s="137"/>
      <c r="L7" s="133" t="s">
        <v>0</v>
      </c>
      <c r="M7" s="138"/>
    </row>
    <row r="8" spans="1:14" s="4" customFormat="1" ht="12" customHeight="1">
      <c r="A8" s="139"/>
      <c r="B8" s="140">
        <v>1</v>
      </c>
      <c r="C8" s="140" t="s">
        <v>1</v>
      </c>
      <c r="D8" s="141">
        <f>D12+D17+D23+D34</f>
        <v>299782937329.71002</v>
      </c>
      <c r="E8" s="142"/>
      <c r="F8" s="143"/>
      <c r="G8" s="143"/>
      <c r="H8" s="140">
        <v>2</v>
      </c>
      <c r="I8" s="140" t="s">
        <v>2</v>
      </c>
      <c r="J8" s="144">
        <f>J12+J20+J25+J30</f>
        <v>68230545896.25</v>
      </c>
      <c r="K8" s="137"/>
      <c r="L8" s="145"/>
      <c r="M8" s="146"/>
      <c r="N8" s="99"/>
    </row>
    <row r="9" spans="1:14" s="4" customFormat="1" ht="4.5" customHeight="1">
      <c r="A9" s="139"/>
      <c r="B9" s="147"/>
      <c r="C9" s="140"/>
      <c r="D9" s="148"/>
      <c r="E9" s="142"/>
      <c r="F9" s="143"/>
      <c r="G9" s="143"/>
      <c r="H9" s="140"/>
      <c r="I9" s="140"/>
      <c r="J9" s="149"/>
      <c r="K9" s="137"/>
      <c r="L9" s="145"/>
      <c r="M9" s="146"/>
    </row>
    <row r="10" spans="1:14" s="5" customFormat="1" ht="13.5" customHeight="1">
      <c r="A10" s="150"/>
      <c r="B10" s="140"/>
      <c r="C10" s="140"/>
      <c r="D10" s="151"/>
      <c r="E10" s="142">
        <f>((D8-F10)/F10)</f>
        <v>2522.2193567233203</v>
      </c>
      <c r="F10" s="152">
        <v>118809701</v>
      </c>
      <c r="G10" s="153"/>
      <c r="H10" s="140"/>
      <c r="I10" s="140"/>
      <c r="J10" s="154"/>
      <c r="K10" s="155">
        <f>((J8-L10)/L10)</f>
        <v>894.27511475582139</v>
      </c>
      <c r="L10" s="156">
        <v>76211820</v>
      </c>
      <c r="M10" s="157"/>
      <c r="N10" s="99"/>
    </row>
    <row r="11" spans="1:14" s="5" customFormat="1" ht="6" customHeight="1">
      <c r="A11" s="150"/>
      <c r="B11" s="140"/>
      <c r="C11" s="140"/>
      <c r="D11" s="158"/>
      <c r="E11" s="142"/>
      <c r="F11" s="153"/>
      <c r="G11" s="153"/>
      <c r="H11" s="140"/>
      <c r="I11" s="140"/>
      <c r="J11" s="159"/>
      <c r="K11" s="155"/>
      <c r="L11" s="160"/>
      <c r="M11" s="157"/>
    </row>
    <row r="12" spans="1:14" s="5" customFormat="1" ht="15.95" customHeight="1">
      <c r="A12" s="150"/>
      <c r="B12" s="161">
        <v>11</v>
      </c>
      <c r="C12" s="161" t="s">
        <v>47</v>
      </c>
      <c r="D12" s="162">
        <v>2523000</v>
      </c>
      <c r="E12" s="142"/>
      <c r="F12" s="153"/>
      <c r="G12" s="153"/>
      <c r="H12" s="163">
        <v>24</v>
      </c>
      <c r="I12" s="163" t="s">
        <v>3</v>
      </c>
      <c r="J12" s="164">
        <f>+J14+J17+J18+J16+J15</f>
        <v>128189895.34999999</v>
      </c>
      <c r="K12" s="155"/>
      <c r="L12" s="160"/>
      <c r="M12" s="157"/>
      <c r="N12" s="100"/>
    </row>
    <row r="13" spans="1:14" s="5" customFormat="1" ht="6" customHeight="1">
      <c r="A13" s="150"/>
      <c r="B13" s="161"/>
      <c r="C13" s="287"/>
      <c r="D13" s="288"/>
      <c r="E13" s="289"/>
      <c r="F13" s="290"/>
      <c r="G13" s="290"/>
      <c r="H13" s="291"/>
      <c r="I13" s="291"/>
      <c r="J13" s="292"/>
      <c r="K13" s="155"/>
      <c r="L13" s="160"/>
      <c r="M13" s="157"/>
      <c r="N13" s="101"/>
    </row>
    <row r="14" spans="1:14" s="4" customFormat="1" ht="12.75" customHeight="1">
      <c r="A14" s="150"/>
      <c r="B14" s="147">
        <v>1105</v>
      </c>
      <c r="C14" s="293" t="s">
        <v>4</v>
      </c>
      <c r="D14" s="294">
        <v>2523000</v>
      </c>
      <c r="E14" s="289"/>
      <c r="F14" s="295"/>
      <c r="G14" s="290"/>
      <c r="H14" s="293">
        <v>2401</v>
      </c>
      <c r="I14" s="293" t="s">
        <v>5</v>
      </c>
      <c r="J14" s="296">
        <v>0</v>
      </c>
      <c r="K14" s="137"/>
      <c r="L14" s="145"/>
      <c r="M14" s="146"/>
      <c r="N14" s="102"/>
    </row>
    <row r="15" spans="1:14" s="4" customFormat="1" ht="12.75" customHeight="1">
      <c r="A15" s="150"/>
      <c r="B15" s="147"/>
      <c r="C15" s="293"/>
      <c r="D15" s="297"/>
      <c r="E15" s="289"/>
      <c r="F15" s="295"/>
      <c r="G15" s="290"/>
      <c r="H15" s="293">
        <v>2407</v>
      </c>
      <c r="I15" s="298" t="s">
        <v>97</v>
      </c>
      <c r="J15" s="296">
        <v>0</v>
      </c>
      <c r="K15" s="137"/>
      <c r="L15" s="145"/>
      <c r="M15" s="146"/>
    </row>
    <row r="16" spans="1:14" s="4" customFormat="1" ht="12.75" customHeight="1">
      <c r="A16" s="150"/>
      <c r="B16" s="147"/>
      <c r="C16" s="293"/>
      <c r="D16" s="294"/>
      <c r="E16" s="289"/>
      <c r="F16" s="295"/>
      <c r="G16" s="290"/>
      <c r="H16" s="293">
        <v>2424</v>
      </c>
      <c r="I16" s="293" t="s">
        <v>85</v>
      </c>
      <c r="J16" s="296">
        <v>62640132</v>
      </c>
      <c r="K16" s="137"/>
      <c r="L16" s="145"/>
      <c r="M16" s="146"/>
    </row>
    <row r="17" spans="1:13" s="3" customFormat="1" ht="12.75" customHeight="1">
      <c r="A17" s="168"/>
      <c r="B17" s="161">
        <v>13</v>
      </c>
      <c r="C17" s="287" t="s">
        <v>48</v>
      </c>
      <c r="D17" s="299">
        <f>+D19+D20+D21</f>
        <v>31529650578.509995</v>
      </c>
      <c r="E17" s="289">
        <f>((D17-F17)/F17)</f>
        <v>283.455106568502</v>
      </c>
      <c r="F17" s="300">
        <v>110842273</v>
      </c>
      <c r="G17" s="301"/>
      <c r="H17" s="293">
        <v>2436</v>
      </c>
      <c r="I17" s="293" t="s">
        <v>58</v>
      </c>
      <c r="J17" s="296">
        <v>0</v>
      </c>
      <c r="K17" s="155">
        <f>((J12-L17)/L17)</f>
        <v>19.85489612971271</v>
      </c>
      <c r="L17" s="171">
        <v>6146753</v>
      </c>
      <c r="M17" s="138"/>
    </row>
    <row r="18" spans="1:13" s="3" customFormat="1" ht="12.75" customHeight="1">
      <c r="A18" s="168"/>
      <c r="B18" s="161"/>
      <c r="C18" s="287"/>
      <c r="D18" s="288"/>
      <c r="E18" s="289"/>
      <c r="F18" s="301"/>
      <c r="G18" s="301"/>
      <c r="H18" s="293">
        <v>2490</v>
      </c>
      <c r="I18" s="293" t="s">
        <v>59</v>
      </c>
      <c r="J18" s="296">
        <v>65549763.350000001</v>
      </c>
      <c r="K18" s="137"/>
      <c r="L18" s="132"/>
      <c r="M18" s="138"/>
    </row>
    <row r="19" spans="1:13" s="3" customFormat="1" ht="14.25" customHeight="1">
      <c r="A19" s="168"/>
      <c r="B19" s="147">
        <v>1311</v>
      </c>
      <c r="C19" s="293" t="s">
        <v>6</v>
      </c>
      <c r="D19" s="294">
        <v>45410284545.199997</v>
      </c>
      <c r="E19" s="289">
        <f t="shared" ref="E19:E20" si="0">((D19-F19)/F19)</f>
        <v>2490.5872856211349</v>
      </c>
      <c r="F19" s="302">
        <v>18225444</v>
      </c>
      <c r="G19" s="301"/>
      <c r="H19" s="303">
        <v>2460</v>
      </c>
      <c r="I19" s="303" t="s">
        <v>7</v>
      </c>
      <c r="J19" s="304">
        <f>+'[2]CGN001-2005'!H1012</f>
        <v>0</v>
      </c>
      <c r="K19" s="155">
        <f>((J14-L19)/L19)</f>
        <v>-1</v>
      </c>
      <c r="L19" s="173">
        <v>3628127</v>
      </c>
      <c r="M19" s="138"/>
    </row>
    <row r="20" spans="1:13" s="3" customFormat="1" ht="14.25" customHeight="1">
      <c r="A20" s="139"/>
      <c r="B20" s="147">
        <v>1384</v>
      </c>
      <c r="C20" s="293" t="s">
        <v>82</v>
      </c>
      <c r="D20" s="294">
        <v>66759240</v>
      </c>
      <c r="E20" s="289">
        <f t="shared" si="0"/>
        <v>-0.27918888261657071</v>
      </c>
      <c r="F20" s="302">
        <v>92616829</v>
      </c>
      <c r="G20" s="295"/>
      <c r="H20" s="287">
        <v>25</v>
      </c>
      <c r="I20" s="287" t="s">
        <v>8</v>
      </c>
      <c r="J20" s="305">
        <f>+J21+J22</f>
        <v>2675176040.9000001</v>
      </c>
      <c r="K20" s="155">
        <f>((J17-L20)/L20)</f>
        <v>-1</v>
      </c>
      <c r="L20" s="173">
        <v>224959</v>
      </c>
      <c r="M20" s="138"/>
    </row>
    <row r="21" spans="1:13" s="3" customFormat="1" ht="15" customHeight="1">
      <c r="A21" s="168"/>
      <c r="B21" s="147">
        <v>1386</v>
      </c>
      <c r="C21" s="291" t="s">
        <v>49</v>
      </c>
      <c r="D21" s="294">
        <v>-13947393206.690001</v>
      </c>
      <c r="E21" s="289"/>
      <c r="F21" s="302"/>
      <c r="G21" s="301"/>
      <c r="H21" s="293">
        <v>2511</v>
      </c>
      <c r="I21" s="291" t="s">
        <v>60</v>
      </c>
      <c r="J21" s="296">
        <v>2298917707.9000001</v>
      </c>
      <c r="K21" s="155">
        <f>((J18-L21)/L21)</f>
        <v>29.31138452083794</v>
      </c>
      <c r="L21" s="173">
        <v>2162546</v>
      </c>
      <c r="M21" s="138"/>
    </row>
    <row r="22" spans="1:13" s="3" customFormat="1" ht="15" customHeight="1">
      <c r="A22" s="168"/>
      <c r="B22" s="147"/>
      <c r="C22" s="291"/>
      <c r="D22" s="294"/>
      <c r="E22" s="289"/>
      <c r="F22" s="302"/>
      <c r="G22" s="301"/>
      <c r="H22" s="293">
        <v>2512</v>
      </c>
      <c r="I22" s="291" t="s">
        <v>61</v>
      </c>
      <c r="J22" s="296">
        <v>376258333</v>
      </c>
      <c r="K22" s="155"/>
      <c r="L22" s="173"/>
      <c r="M22" s="138"/>
    </row>
    <row r="23" spans="1:13" s="3" customFormat="1" ht="10.5" customHeight="1">
      <c r="A23" s="168"/>
      <c r="B23" s="161">
        <v>16</v>
      </c>
      <c r="C23" s="287" t="s">
        <v>50</v>
      </c>
      <c r="D23" s="299">
        <f>+D25+D26+D28+D29+D30+D31+D32</f>
        <v>2415543000.4499998</v>
      </c>
      <c r="E23" s="289">
        <f>((D23-F23)/F23)</f>
        <v>302.17726127553328</v>
      </c>
      <c r="F23" s="300">
        <v>7967428</v>
      </c>
      <c r="G23" s="301"/>
      <c r="H23" s="293"/>
      <c r="I23" s="293"/>
      <c r="J23" s="292"/>
      <c r="K23" s="155" t="e">
        <f>((#REF!-L23)/L23)</f>
        <v>#REF!</v>
      </c>
      <c r="L23" s="173">
        <v>131121</v>
      </c>
      <c r="M23" s="138"/>
    </row>
    <row r="24" spans="1:13" s="3" customFormat="1" ht="15" customHeight="1">
      <c r="A24" s="168"/>
      <c r="B24" s="161"/>
      <c r="C24" s="287"/>
      <c r="D24" s="288"/>
      <c r="E24" s="289"/>
      <c r="F24" s="301"/>
      <c r="G24" s="301"/>
      <c r="H24" s="291"/>
      <c r="I24" s="291"/>
      <c r="J24" s="292"/>
      <c r="K24" s="174"/>
      <c r="L24" s="175">
        <v>0</v>
      </c>
      <c r="M24" s="176"/>
    </row>
    <row r="25" spans="1:13" s="3" customFormat="1" ht="15.95" customHeight="1">
      <c r="A25" s="168"/>
      <c r="B25" s="147">
        <v>1650</v>
      </c>
      <c r="C25" s="291" t="s">
        <v>51</v>
      </c>
      <c r="D25" s="294">
        <v>976132814</v>
      </c>
      <c r="E25" s="289">
        <f>((D25-F25)/F25)</f>
        <v>121.51542329594946</v>
      </c>
      <c r="F25" s="302">
        <v>7967428</v>
      </c>
      <c r="G25" s="301"/>
      <c r="H25" s="287">
        <v>27</v>
      </c>
      <c r="I25" s="287" t="s">
        <v>9</v>
      </c>
      <c r="J25" s="305">
        <f>SUM(J27:J28)</f>
        <v>65427179960</v>
      </c>
      <c r="K25" s="132"/>
      <c r="L25" s="132"/>
      <c r="M25" s="138"/>
    </row>
    <row r="26" spans="1:13" s="3" customFormat="1" ht="10.5" customHeight="1">
      <c r="A26" s="168"/>
      <c r="B26" s="147">
        <v>1655</v>
      </c>
      <c r="C26" s="293" t="s">
        <v>13</v>
      </c>
      <c r="D26" s="294">
        <v>205513176</v>
      </c>
      <c r="E26" s="289"/>
      <c r="F26" s="302"/>
      <c r="G26" s="302"/>
      <c r="H26" s="287"/>
      <c r="I26" s="287"/>
      <c r="J26" s="306"/>
      <c r="K26" s="155">
        <f>((J20-L26)/L26)</f>
        <v>2177.7056659722416</v>
      </c>
      <c r="L26" s="171">
        <v>1227874</v>
      </c>
      <c r="M26" s="138"/>
    </row>
    <row r="27" spans="1:13" s="3" customFormat="1" ht="10.5" customHeight="1">
      <c r="A27" s="168"/>
      <c r="B27" s="147">
        <v>1660</v>
      </c>
      <c r="C27" s="293" t="s">
        <v>15</v>
      </c>
      <c r="D27" s="294">
        <v>0</v>
      </c>
      <c r="E27" s="289"/>
      <c r="F27" s="302"/>
      <c r="G27" s="302"/>
      <c r="H27" s="293">
        <v>2701</v>
      </c>
      <c r="I27" s="293" t="s">
        <v>62</v>
      </c>
      <c r="J27" s="296">
        <v>65427179960</v>
      </c>
      <c r="K27" s="155"/>
      <c r="L27" s="177"/>
      <c r="M27" s="138"/>
    </row>
    <row r="28" spans="1:13" s="3" customFormat="1" ht="10.5" customHeight="1">
      <c r="A28" s="168"/>
      <c r="B28" s="147">
        <v>1665</v>
      </c>
      <c r="C28" s="293" t="s">
        <v>16</v>
      </c>
      <c r="D28" s="294">
        <v>352094926</v>
      </c>
      <c r="E28" s="289"/>
      <c r="F28" s="302"/>
      <c r="G28" s="302"/>
      <c r="H28" s="293">
        <v>2715</v>
      </c>
      <c r="I28" s="293" t="s">
        <v>10</v>
      </c>
      <c r="J28" s="292">
        <f>ROUND(('[2]CGN001-2005'!H1056),-3)/1000</f>
        <v>0</v>
      </c>
      <c r="K28" s="155"/>
      <c r="L28" s="177"/>
      <c r="M28" s="138"/>
    </row>
    <row r="29" spans="1:13" s="3" customFormat="1" ht="10.5" customHeight="1">
      <c r="A29" s="168"/>
      <c r="B29" s="147">
        <v>1670</v>
      </c>
      <c r="C29" s="293" t="s">
        <v>17</v>
      </c>
      <c r="D29" s="294">
        <v>1872024152</v>
      </c>
      <c r="E29" s="289"/>
      <c r="F29" s="302"/>
      <c r="G29" s="302"/>
      <c r="H29" s="307"/>
      <c r="I29" s="307"/>
      <c r="J29" s="308"/>
      <c r="K29" s="155"/>
      <c r="L29" s="177"/>
      <c r="M29" s="138"/>
    </row>
    <row r="30" spans="1:13" s="3" customFormat="1" ht="13.5" customHeight="1">
      <c r="A30" s="168"/>
      <c r="B30" s="147">
        <v>1675</v>
      </c>
      <c r="C30" s="293" t="s">
        <v>18</v>
      </c>
      <c r="D30" s="294">
        <v>258247290</v>
      </c>
      <c r="E30" s="289"/>
      <c r="F30" s="302"/>
      <c r="G30" s="302"/>
      <c r="H30" s="287"/>
      <c r="I30" s="287"/>
      <c r="J30" s="306"/>
      <c r="K30" s="155"/>
      <c r="L30" s="177"/>
      <c r="M30" s="138"/>
    </row>
    <row r="31" spans="1:13" s="3" customFormat="1" ht="15.95" customHeight="1">
      <c r="A31" s="168"/>
      <c r="B31" s="147">
        <v>1680</v>
      </c>
      <c r="C31" s="293" t="s">
        <v>19</v>
      </c>
      <c r="D31" s="294">
        <v>0</v>
      </c>
      <c r="E31" s="289" t="e">
        <f>((#REF!-F31)/F31)</f>
        <v>#REF!</v>
      </c>
      <c r="F31" s="309">
        <v>212797910</v>
      </c>
      <c r="G31" s="302"/>
      <c r="H31" s="291"/>
      <c r="I31" s="291"/>
      <c r="J31" s="292"/>
      <c r="K31" s="137"/>
      <c r="L31" s="132"/>
      <c r="M31" s="180"/>
    </row>
    <row r="32" spans="1:13" s="7" customFormat="1" ht="14.25" customHeight="1">
      <c r="A32" s="168"/>
      <c r="B32" s="147">
        <v>1685</v>
      </c>
      <c r="C32" s="293" t="s">
        <v>20</v>
      </c>
      <c r="D32" s="294">
        <v>-1248469357.55</v>
      </c>
      <c r="E32" s="289"/>
      <c r="F32" s="302"/>
      <c r="G32" s="302"/>
      <c r="H32" s="293"/>
      <c r="I32" s="293"/>
      <c r="J32" s="292"/>
      <c r="K32" s="155">
        <f>((J23-L32)/L32)</f>
        <v>-1</v>
      </c>
      <c r="L32" s="173">
        <v>1227874</v>
      </c>
      <c r="M32" s="180"/>
    </row>
    <row r="33" spans="1:16" s="7" customFormat="1" ht="13.5" customHeight="1">
      <c r="A33" s="168"/>
      <c r="B33" s="178"/>
      <c r="C33" s="307"/>
      <c r="D33" s="310"/>
      <c r="E33" s="289" t="e">
        <f>((#REF!-F33)/F33)</f>
        <v>#REF!</v>
      </c>
      <c r="F33" s="300">
        <v>210664031</v>
      </c>
      <c r="G33" s="302"/>
      <c r="H33" s="307"/>
      <c r="I33" s="307"/>
      <c r="J33" s="308"/>
      <c r="K33" s="137"/>
      <c r="L33" s="182"/>
      <c r="M33" s="138"/>
    </row>
    <row r="34" spans="1:16" s="3" customFormat="1" ht="13.5" customHeight="1" thickBot="1">
      <c r="A34" s="168"/>
      <c r="B34" s="161">
        <v>19</v>
      </c>
      <c r="C34" s="287" t="s">
        <v>22</v>
      </c>
      <c r="D34" s="299">
        <f>+D36+D37+D38+D39+D41+D42+D43</f>
        <v>265835220750.75</v>
      </c>
      <c r="E34" s="289"/>
      <c r="F34" s="301"/>
      <c r="G34" s="302"/>
      <c r="H34" s="311"/>
      <c r="I34" s="312" t="s">
        <v>11</v>
      </c>
      <c r="J34" s="313">
        <f>+J8</f>
        <v>68230545896.25</v>
      </c>
      <c r="K34" s="155">
        <f>((J25-L34)/L34)</f>
        <v>950.1003447861915</v>
      </c>
      <c r="L34" s="171">
        <v>68791038</v>
      </c>
      <c r="M34" s="138"/>
    </row>
    <row r="35" spans="1:16" s="3" customFormat="1" ht="13.5" customHeight="1" thickTop="1">
      <c r="A35" s="168"/>
      <c r="B35" s="161"/>
      <c r="C35" s="287"/>
      <c r="D35" s="288"/>
      <c r="E35" s="289" t="e">
        <f>((#REF!-F35)/F35)</f>
        <v>#REF!</v>
      </c>
      <c r="F35" s="302">
        <v>210664031</v>
      </c>
      <c r="G35" s="302"/>
      <c r="H35" s="291"/>
      <c r="I35" s="291"/>
      <c r="J35" s="292"/>
      <c r="K35" s="137"/>
      <c r="L35" s="177"/>
      <c r="M35" s="138"/>
    </row>
    <row r="36" spans="1:16" s="3" customFormat="1" ht="12" customHeight="1">
      <c r="A36" s="168"/>
      <c r="B36" s="185">
        <v>1902</v>
      </c>
      <c r="C36" s="314" t="s">
        <v>83</v>
      </c>
      <c r="D36" s="294">
        <v>34497358</v>
      </c>
      <c r="E36" s="289"/>
      <c r="F36" s="302"/>
      <c r="G36" s="302"/>
      <c r="H36" s="311">
        <v>3</v>
      </c>
      <c r="I36" s="311" t="s">
        <v>12</v>
      </c>
      <c r="J36" s="308">
        <f>+J37+J38+J44+J40+J45</f>
        <v>231552391433.73996</v>
      </c>
      <c r="K36" s="155">
        <f>((J27-L36)/L36)</f>
        <v>950.1003447861915</v>
      </c>
      <c r="L36" s="173">
        <v>68791038</v>
      </c>
      <c r="M36" s="138"/>
    </row>
    <row r="37" spans="1:16" s="3" customFormat="1" ht="12" customHeight="1">
      <c r="A37" s="168"/>
      <c r="B37" s="185">
        <v>1905</v>
      </c>
      <c r="C37" s="314" t="s">
        <v>52</v>
      </c>
      <c r="D37" s="294">
        <v>91759711</v>
      </c>
      <c r="E37" s="289" t="e">
        <f>((#REF!-F37)/F37)</f>
        <v>#REF!</v>
      </c>
      <c r="F37" s="300">
        <v>880203</v>
      </c>
      <c r="G37" s="302"/>
      <c r="H37" s="293">
        <v>3105</v>
      </c>
      <c r="I37" s="293" t="s">
        <v>14</v>
      </c>
      <c r="J37" s="315">
        <v>117763101747.53999</v>
      </c>
      <c r="K37" s="174"/>
      <c r="L37" s="187"/>
      <c r="M37" s="176"/>
    </row>
    <row r="38" spans="1:16" s="3" customFormat="1" ht="13.5" customHeight="1">
      <c r="A38" s="168"/>
      <c r="B38" s="185">
        <v>1906</v>
      </c>
      <c r="C38" s="314" t="s">
        <v>53</v>
      </c>
      <c r="D38" s="316">
        <v>1790648006</v>
      </c>
      <c r="E38" s="289"/>
      <c r="F38" s="301"/>
      <c r="G38" s="302"/>
      <c r="H38" s="317">
        <v>3109</v>
      </c>
      <c r="I38" s="317" t="s">
        <v>100</v>
      </c>
      <c r="J38" s="315">
        <v>114575341105.17999</v>
      </c>
      <c r="K38" s="137"/>
      <c r="L38" s="132"/>
      <c r="M38" s="138"/>
    </row>
    <row r="39" spans="1:16" s="58" customFormat="1" ht="13.5" customHeight="1">
      <c r="A39" s="168"/>
      <c r="B39" s="185">
        <v>1908</v>
      </c>
      <c r="C39" s="314" t="s">
        <v>54</v>
      </c>
      <c r="D39" s="318">
        <v>137685819324</v>
      </c>
      <c r="E39" s="289" t="e">
        <f>((#REF!-F39)/F39)</f>
        <v>#REF!</v>
      </c>
      <c r="F39" s="302">
        <v>106477</v>
      </c>
      <c r="G39" s="302"/>
      <c r="H39" s="293"/>
      <c r="I39" s="293"/>
      <c r="J39" s="315"/>
      <c r="K39" s="155">
        <f>((J30-L39)/L39)</f>
        <v>-1</v>
      </c>
      <c r="L39" s="171">
        <v>46155</v>
      </c>
      <c r="M39" s="138"/>
      <c r="N39" s="57"/>
      <c r="O39" s="98"/>
    </row>
    <row r="40" spans="1:16" s="58" customFormat="1" ht="12.75" hidden="1" customHeight="1">
      <c r="A40" s="168"/>
      <c r="B40" s="185">
        <v>1975</v>
      </c>
      <c r="C40" s="314" t="s">
        <v>23</v>
      </c>
      <c r="D40" s="316">
        <v>0</v>
      </c>
      <c r="E40" s="289" t="e">
        <f>((#REF!-F40)/F40)</f>
        <v>#REF!</v>
      </c>
      <c r="F40" s="302">
        <v>259954</v>
      </c>
      <c r="G40" s="302"/>
      <c r="H40" s="293"/>
      <c r="I40" s="293"/>
      <c r="J40" s="292"/>
      <c r="K40" s="137"/>
      <c r="L40" s="132"/>
      <c r="M40" s="138"/>
    </row>
    <row r="41" spans="1:16" s="3" customFormat="1" ht="13.5" customHeight="1">
      <c r="A41" s="168"/>
      <c r="B41" s="185">
        <v>1926</v>
      </c>
      <c r="C41" s="293" t="s">
        <v>55</v>
      </c>
      <c r="D41" s="316">
        <v>124143029208</v>
      </c>
      <c r="E41" s="289">
        <f t="shared" ref="E41:E47" si="1">((D26-F41)/F41)</f>
        <v>6803.3961195907696</v>
      </c>
      <c r="F41" s="302">
        <v>30203</v>
      </c>
      <c r="G41" s="301"/>
      <c r="H41" s="291"/>
      <c r="I41" s="291"/>
      <c r="J41" s="292"/>
      <c r="K41" s="155">
        <f>((J32-L41)/L41)</f>
        <v>-1</v>
      </c>
      <c r="L41" s="173">
        <v>46155</v>
      </c>
      <c r="M41" s="138"/>
    </row>
    <row r="42" spans="1:16" s="3" customFormat="1" ht="13.5" customHeight="1">
      <c r="A42" s="168"/>
      <c r="B42" s="185">
        <v>1970</v>
      </c>
      <c r="C42" s="293" t="s">
        <v>56</v>
      </c>
      <c r="D42" s="316">
        <v>3495383112.5599999</v>
      </c>
      <c r="E42" s="289">
        <f t="shared" si="1"/>
        <v>-1</v>
      </c>
      <c r="F42" s="302">
        <v>5087</v>
      </c>
      <c r="G42" s="301"/>
      <c r="H42" s="291"/>
      <c r="I42" s="291"/>
      <c r="J42" s="292"/>
      <c r="K42" s="132"/>
      <c r="L42" s="132"/>
      <c r="M42" s="138"/>
    </row>
    <row r="43" spans="1:16" s="3" customFormat="1" ht="13.5" customHeight="1" thickBot="1">
      <c r="A43" s="168"/>
      <c r="B43" s="147">
        <v>1975</v>
      </c>
      <c r="C43" s="165" t="s">
        <v>57</v>
      </c>
      <c r="D43" s="319">
        <v>-1405915968.8099999</v>
      </c>
      <c r="E43" s="142">
        <f t="shared" si="1"/>
        <v>314.89296089545866</v>
      </c>
      <c r="F43" s="172">
        <v>1114602</v>
      </c>
      <c r="G43" s="172"/>
      <c r="H43" s="165"/>
      <c r="I43" s="165"/>
      <c r="J43" s="166"/>
      <c r="K43" s="155" t="e">
        <f>((#REF!-L43)/L43)</f>
        <v>#REF!</v>
      </c>
      <c r="L43" s="188">
        <v>76211820</v>
      </c>
      <c r="M43" s="138"/>
    </row>
    <row r="44" spans="1:16" s="7" customFormat="1" ht="13.5" customHeight="1" thickTop="1">
      <c r="A44" s="189"/>
      <c r="B44" s="178"/>
      <c r="C44" s="178"/>
      <c r="D44" s="181"/>
      <c r="E44" s="142">
        <f t="shared" si="1"/>
        <v>883.10536586471665</v>
      </c>
      <c r="F44" s="190">
        <v>2117422</v>
      </c>
      <c r="G44" s="190"/>
      <c r="H44" s="178"/>
      <c r="I44" s="178" t="s">
        <v>101</v>
      </c>
      <c r="J44" s="179">
        <f>+ER!E66</f>
        <v>-786051418.98001301</v>
      </c>
      <c r="K44" s="137"/>
      <c r="L44" s="182"/>
      <c r="M44" s="180"/>
    </row>
    <row r="45" spans="1:16" s="3" customFormat="1" ht="12" customHeight="1">
      <c r="A45" s="168"/>
      <c r="B45" s="165"/>
      <c r="C45" s="165"/>
      <c r="D45" s="191"/>
      <c r="E45" s="142">
        <f t="shared" si="1"/>
        <v>781.66241362589403</v>
      </c>
      <c r="F45" s="172">
        <v>329960</v>
      </c>
      <c r="G45" s="172"/>
      <c r="H45" s="147"/>
      <c r="I45" s="147"/>
      <c r="J45" s="192"/>
      <c r="K45" s="137"/>
      <c r="L45" s="173"/>
      <c r="M45" s="138"/>
    </row>
    <row r="46" spans="1:16" s="3" customFormat="1" ht="12" customHeight="1">
      <c r="A46" s="168"/>
      <c r="B46" s="165"/>
      <c r="C46" s="165"/>
      <c r="D46" s="193"/>
      <c r="E46" s="142">
        <f t="shared" si="1"/>
        <v>-1</v>
      </c>
      <c r="F46" s="172">
        <v>12951</v>
      </c>
      <c r="G46" s="172"/>
      <c r="H46" s="165"/>
      <c r="I46" s="165"/>
      <c r="J46" s="166"/>
      <c r="K46" s="132"/>
      <c r="L46" s="132"/>
      <c r="M46" s="138"/>
    </row>
    <row r="47" spans="1:16" s="3" customFormat="1" ht="12" customHeight="1" thickBot="1">
      <c r="A47" s="168"/>
      <c r="B47" s="183" t="s">
        <v>63</v>
      </c>
      <c r="C47" s="183"/>
      <c r="D47" s="193">
        <f>+D8</f>
        <v>299782937329.71002</v>
      </c>
      <c r="E47" s="142">
        <f t="shared" si="1"/>
        <v>406.27155209338144</v>
      </c>
      <c r="F47" s="172">
        <v>-3065447</v>
      </c>
      <c r="G47" s="172"/>
      <c r="H47" s="165"/>
      <c r="I47" s="183" t="s">
        <v>21</v>
      </c>
      <c r="J47" s="184">
        <f>+J36</f>
        <v>231552391433.73996</v>
      </c>
      <c r="K47" s="155" t="e">
        <f>((#REF!-L47)/L47)</f>
        <v>#REF!</v>
      </c>
      <c r="L47" s="171">
        <v>255395791</v>
      </c>
      <c r="M47" s="138"/>
    </row>
    <row r="48" spans="1:16" s="3" customFormat="1" ht="12" customHeight="1" thickTop="1">
      <c r="A48" s="168"/>
      <c r="B48" s="194"/>
      <c r="C48" s="194"/>
      <c r="D48" s="195"/>
      <c r="E48" s="142"/>
      <c r="F48" s="194"/>
      <c r="G48" s="172"/>
      <c r="H48" s="165"/>
      <c r="I48" s="165"/>
      <c r="J48" s="166"/>
      <c r="K48" s="155">
        <f>((J38-L48)/L48)</f>
        <v>-1335.3744443880505</v>
      </c>
      <c r="L48" s="196">
        <v>-85864460</v>
      </c>
      <c r="M48" s="138"/>
      <c r="P48" s="6"/>
    </row>
    <row r="49" spans="1:17" s="3" customFormat="1" ht="12" customHeight="1">
      <c r="A49" s="168"/>
      <c r="B49" s="165"/>
      <c r="C49" s="165"/>
      <c r="D49" s="191"/>
      <c r="E49" s="142"/>
      <c r="F49" s="170"/>
      <c r="G49" s="172"/>
      <c r="H49" s="165"/>
      <c r="I49" s="165"/>
      <c r="J49" s="166"/>
      <c r="K49" s="155"/>
      <c r="L49" s="173"/>
      <c r="M49" s="138"/>
    </row>
    <row r="50" spans="1:17" s="3" customFormat="1" ht="12.75" customHeight="1" thickBot="1">
      <c r="A50" s="168"/>
      <c r="B50" s="165"/>
      <c r="C50" s="165"/>
      <c r="D50" s="191"/>
      <c r="E50" s="142">
        <v>1</v>
      </c>
      <c r="F50" s="165">
        <v>0</v>
      </c>
      <c r="G50" s="172"/>
      <c r="H50" s="165"/>
      <c r="I50" s="183" t="s">
        <v>24</v>
      </c>
      <c r="J50" s="184">
        <f>+J47+J34</f>
        <v>299782937329.98999</v>
      </c>
      <c r="K50" s="155">
        <f>((J45-L50)/L50)</f>
        <v>-1</v>
      </c>
      <c r="L50" s="173">
        <v>-671591</v>
      </c>
      <c r="M50" s="138"/>
      <c r="N50" s="87"/>
    </row>
    <row r="51" spans="1:17" s="3" customFormat="1" ht="12.75" customHeight="1" thickTop="1" thickBot="1">
      <c r="A51" s="168"/>
      <c r="B51" s="165"/>
      <c r="C51" s="165"/>
      <c r="D51" s="191"/>
      <c r="E51" s="142">
        <f>((D40-F51)/F51)</f>
        <v>-1</v>
      </c>
      <c r="F51" s="197">
        <v>-1855644</v>
      </c>
      <c r="G51" s="172"/>
      <c r="H51" s="165"/>
      <c r="I51" s="178"/>
      <c r="J51" s="179"/>
      <c r="K51" s="155">
        <f>((J47-L51)/L51)</f>
        <v>905.64137622275837</v>
      </c>
      <c r="L51" s="188">
        <v>255395791</v>
      </c>
      <c r="M51" s="138"/>
    </row>
    <row r="52" spans="1:17" s="3" customFormat="1" ht="12.75" customHeight="1" thickTop="1">
      <c r="A52" s="168"/>
      <c r="B52" s="165"/>
      <c r="C52" s="165"/>
      <c r="D52" s="191"/>
      <c r="E52" s="142">
        <f>((D41-F52)/F52)</f>
        <v>237353.9151535198</v>
      </c>
      <c r="F52" s="197">
        <v>523027</v>
      </c>
      <c r="G52" s="172"/>
      <c r="H52" s="198"/>
      <c r="I52" s="178"/>
      <c r="J52" s="179"/>
      <c r="K52" s="137"/>
      <c r="L52" s="132"/>
      <c r="M52" s="138"/>
    </row>
    <row r="53" spans="1:17" s="3" customFormat="1" ht="12.75" customHeight="1">
      <c r="A53" s="168"/>
      <c r="B53" s="183">
        <v>8</v>
      </c>
      <c r="C53" s="183" t="s">
        <v>25</v>
      </c>
      <c r="D53" s="164">
        <f>+D54+D55+D59+D60</f>
        <v>0</v>
      </c>
      <c r="E53" s="142" t="e">
        <f>((D53-F53)/F53)</f>
        <v>#DIV/0!</v>
      </c>
      <c r="F53" s="169">
        <v>0</v>
      </c>
      <c r="G53" s="170"/>
      <c r="H53" s="183">
        <v>9</v>
      </c>
      <c r="I53" s="183" t="s">
        <v>26</v>
      </c>
      <c r="J53" s="164">
        <f>+J55+J56+J57-J59</f>
        <v>0</v>
      </c>
      <c r="K53" s="137"/>
      <c r="L53" s="132"/>
      <c r="M53" s="138"/>
    </row>
    <row r="54" spans="1:17" s="3" customFormat="1" ht="15.95" customHeight="1" thickBot="1">
      <c r="A54" s="168"/>
      <c r="B54" s="199">
        <v>81</v>
      </c>
      <c r="C54" s="199" t="s">
        <v>27</v>
      </c>
      <c r="D54" s="320">
        <v>18452936908.5</v>
      </c>
      <c r="E54" s="201">
        <f>((D54-F54)/F54)</f>
        <v>1559.6395851964292</v>
      </c>
      <c r="F54" s="202">
        <v>11823958</v>
      </c>
      <c r="G54" s="172"/>
      <c r="H54" s="199">
        <v>91</v>
      </c>
      <c r="I54" s="199" t="s">
        <v>78</v>
      </c>
      <c r="J54" s="203">
        <f>+J55+J56</f>
        <v>111395374765</v>
      </c>
      <c r="K54" s="204">
        <f>((J50-L54)/L54)</f>
        <v>903.02912172600884</v>
      </c>
      <c r="L54" s="188">
        <v>331607611</v>
      </c>
      <c r="M54" s="138"/>
    </row>
    <row r="55" spans="1:17" s="3" customFormat="1" ht="15.95" customHeight="1" thickTop="1">
      <c r="A55" s="168"/>
      <c r="B55" s="199">
        <v>83</v>
      </c>
      <c r="C55" s="199" t="s">
        <v>28</v>
      </c>
      <c r="D55" s="320">
        <v>566297019</v>
      </c>
      <c r="E55" s="142">
        <f>((D55-F55)/F55)</f>
        <v>6.4453389080103358</v>
      </c>
      <c r="F55" s="202">
        <v>76060610</v>
      </c>
      <c r="G55" s="172"/>
      <c r="H55" s="147">
        <v>9120</v>
      </c>
      <c r="I55" s="165" t="s">
        <v>79</v>
      </c>
      <c r="J55" s="186">
        <v>93491075588</v>
      </c>
      <c r="K55" s="155" t="e">
        <f>((#REF!-L55)/L55)</f>
        <v>#REF!</v>
      </c>
      <c r="L55" s="205">
        <v>0</v>
      </c>
      <c r="M55" s="138"/>
      <c r="Q55" s="6"/>
    </row>
    <row r="56" spans="1:17" s="3" customFormat="1" ht="15.95" customHeight="1">
      <c r="A56" s="168"/>
      <c r="B56" s="199"/>
      <c r="C56" s="199"/>
      <c r="D56" s="200"/>
      <c r="E56" s="142"/>
      <c r="F56" s="202"/>
      <c r="G56" s="172"/>
      <c r="H56" s="147">
        <v>9190</v>
      </c>
      <c r="I56" s="165" t="s">
        <v>80</v>
      </c>
      <c r="J56" s="166">
        <v>17904299177</v>
      </c>
      <c r="K56" s="155"/>
      <c r="L56" s="205"/>
      <c r="M56" s="138"/>
      <c r="Q56" s="6"/>
    </row>
    <row r="57" spans="1:17" s="3" customFormat="1" ht="13.5" customHeight="1">
      <c r="A57" s="168"/>
      <c r="B57" s="165"/>
      <c r="C57" s="165"/>
      <c r="D57" s="166"/>
      <c r="E57" s="142">
        <f>((D58-F57)/F57)</f>
        <v>-1</v>
      </c>
      <c r="F57" s="206">
        <v>-87884568</v>
      </c>
      <c r="G57" s="170"/>
      <c r="H57" s="167">
        <v>93</v>
      </c>
      <c r="I57" s="132" t="s">
        <v>96</v>
      </c>
      <c r="J57" s="207">
        <v>0</v>
      </c>
      <c r="K57" s="155" t="e">
        <f>((J53-L57)/L57)</f>
        <v>#DIV/0!</v>
      </c>
      <c r="L57" s="171">
        <v>0</v>
      </c>
      <c r="M57" s="138"/>
      <c r="P57" s="6"/>
    </row>
    <row r="58" spans="1:17" s="3" customFormat="1" ht="13.5" customHeight="1">
      <c r="A58" s="168"/>
      <c r="B58" s="208">
        <v>89</v>
      </c>
      <c r="C58" s="208" t="s">
        <v>30</v>
      </c>
      <c r="D58" s="209"/>
      <c r="E58" s="165"/>
      <c r="F58" s="165"/>
      <c r="G58" s="165"/>
      <c r="H58" s="132"/>
      <c r="I58" s="132"/>
      <c r="J58" s="210"/>
      <c r="K58" s="155">
        <f>((J54-L58)/L58)</f>
        <v>523.26524182933645</v>
      </c>
      <c r="L58" s="205">
        <v>212479039</v>
      </c>
      <c r="M58" s="138"/>
    </row>
    <row r="59" spans="1:17" s="3" customFormat="1" ht="13.5" customHeight="1">
      <c r="A59" s="168"/>
      <c r="B59" s="147">
        <v>8905</v>
      </c>
      <c r="C59" s="165" t="s">
        <v>76</v>
      </c>
      <c r="D59" s="166">
        <v>-18452936908.5</v>
      </c>
      <c r="E59" s="165"/>
      <c r="F59" s="165"/>
      <c r="G59" s="165"/>
      <c r="H59" s="199">
        <v>99</v>
      </c>
      <c r="I59" s="199" t="s">
        <v>29</v>
      </c>
      <c r="J59" s="211">
        <f>-J60-J61</f>
        <v>111395374765</v>
      </c>
      <c r="K59" s="155">
        <f>((J59-L59)/L59)</f>
        <v>206.80539735930495</v>
      </c>
      <c r="L59" s="205">
        <v>536056215</v>
      </c>
      <c r="M59" s="138"/>
    </row>
    <row r="60" spans="1:17" s="3" customFormat="1" ht="13.5" customHeight="1">
      <c r="A60" s="168"/>
      <c r="B60" s="147">
        <v>8915</v>
      </c>
      <c r="C60" s="165" t="s">
        <v>77</v>
      </c>
      <c r="D60" s="166">
        <v>-566297019</v>
      </c>
      <c r="E60" s="165"/>
      <c r="F60" s="165"/>
      <c r="G60" s="165"/>
      <c r="H60" s="212">
        <v>9905</v>
      </c>
      <c r="I60" s="213" t="s">
        <v>31</v>
      </c>
      <c r="J60" s="214">
        <v>-111395374765</v>
      </c>
      <c r="K60" s="155">
        <f>((J60-L60)/L60)</f>
        <v>147.81780673619414</v>
      </c>
      <c r="L60" s="215">
        <v>-748535254</v>
      </c>
      <c r="M60" s="138"/>
    </row>
    <row r="61" spans="1:17" ht="13.5" thickBot="1">
      <c r="A61" s="216"/>
      <c r="B61" s="217"/>
      <c r="C61" s="218"/>
      <c r="D61" s="218"/>
      <c r="E61" s="219"/>
      <c r="F61" s="220"/>
      <c r="G61" s="221"/>
      <c r="H61" s="222">
        <v>9915</v>
      </c>
      <c r="I61" s="222" t="s">
        <v>96</v>
      </c>
      <c r="J61" s="223">
        <v>0</v>
      </c>
      <c r="K61" s="224"/>
      <c r="L61" s="132"/>
      <c r="M61" s="138"/>
    </row>
    <row r="62" spans="1:17" s="17" customFormat="1" ht="27.75" customHeight="1">
      <c r="A62" s="9"/>
      <c r="B62" s="10"/>
      <c r="C62" s="11"/>
      <c r="D62" s="12"/>
      <c r="E62" s="13"/>
      <c r="F62" s="11"/>
      <c r="G62" s="14"/>
      <c r="H62" s="15"/>
      <c r="I62" s="15"/>
      <c r="J62" s="103"/>
      <c r="K62" s="14"/>
      <c r="L62" s="14"/>
      <c r="M62" s="16"/>
    </row>
    <row r="63" spans="1:17" s="24" customFormat="1" ht="27.75" customHeight="1">
      <c r="A63" s="113"/>
      <c r="B63" s="18"/>
      <c r="C63" s="19"/>
      <c r="D63" s="19"/>
      <c r="E63" s="20"/>
      <c r="F63" s="21">
        <f>+D55-F55</f>
        <v>490236409</v>
      </c>
      <c r="G63" s="22"/>
      <c r="H63" s="22"/>
      <c r="I63" s="22"/>
      <c r="J63" s="104"/>
      <c r="K63" s="22"/>
      <c r="L63" s="22"/>
      <c r="M63" s="23"/>
    </row>
    <row r="64" spans="1:17" s="24" customFormat="1" ht="20.100000000000001" customHeight="1">
      <c r="A64" s="330" t="s">
        <v>92</v>
      </c>
      <c r="B64" s="331"/>
      <c r="C64" s="331"/>
      <c r="D64" s="331"/>
      <c r="E64" s="20"/>
      <c r="F64" s="21">
        <f>+D58-F57</f>
        <v>87884568</v>
      </c>
      <c r="G64" s="22"/>
      <c r="H64" s="22"/>
      <c r="I64" s="332" t="s">
        <v>88</v>
      </c>
      <c r="J64" s="332"/>
      <c r="K64" s="95"/>
      <c r="L64" s="95"/>
      <c r="M64" s="96"/>
      <c r="N64" s="95"/>
      <c r="O64" s="95"/>
      <c r="P64" s="95"/>
      <c r="Q64" s="276"/>
    </row>
    <row r="65" spans="1:13" s="24" customFormat="1" ht="12.75" customHeight="1">
      <c r="A65" s="333" t="s">
        <v>93</v>
      </c>
      <c r="B65" s="334"/>
      <c r="C65" s="334"/>
      <c r="D65" s="334"/>
      <c r="E65" s="25"/>
      <c r="F65" s="89"/>
      <c r="G65" s="22"/>
      <c r="H65" s="22"/>
      <c r="I65" s="335" t="s">
        <v>91</v>
      </c>
      <c r="J65" s="335"/>
      <c r="K65" s="22"/>
      <c r="L65" s="22"/>
      <c r="M65" s="23"/>
    </row>
    <row r="66" spans="1:13" s="24" customFormat="1" ht="12.75" customHeight="1">
      <c r="A66" s="333"/>
      <c r="B66" s="334"/>
      <c r="C66" s="334"/>
      <c r="D66" s="334"/>
      <c r="E66" s="26"/>
      <c r="F66" s="90"/>
      <c r="G66" s="22"/>
      <c r="H66" s="22"/>
      <c r="I66" s="335" t="s">
        <v>90</v>
      </c>
      <c r="J66" s="335"/>
      <c r="K66" s="22"/>
      <c r="L66" s="22"/>
      <c r="M66" s="23"/>
    </row>
    <row r="67" spans="1:13" s="17" customFormat="1" ht="15" customHeight="1">
      <c r="A67" s="27"/>
      <c r="B67" s="28"/>
      <c r="C67" s="21"/>
      <c r="D67" s="29"/>
      <c r="E67" s="30"/>
      <c r="F67" s="21"/>
      <c r="G67" s="29"/>
      <c r="H67" s="29"/>
      <c r="I67" s="335"/>
      <c r="J67" s="335"/>
      <c r="K67" s="29"/>
      <c r="L67" s="29"/>
      <c r="M67" s="31"/>
    </row>
    <row r="68" spans="1:13" s="24" customFormat="1" ht="8.25" customHeight="1" thickBot="1">
      <c r="A68" s="32"/>
      <c r="B68" s="33"/>
      <c r="C68" s="33"/>
      <c r="D68" s="34"/>
      <c r="E68" s="35"/>
      <c r="F68" s="36"/>
      <c r="G68" s="34"/>
      <c r="H68" s="34"/>
      <c r="I68" s="34"/>
      <c r="J68" s="105"/>
      <c r="K68" s="34"/>
      <c r="L68" s="34"/>
      <c r="M68" s="37"/>
    </row>
  </sheetData>
  <mergeCells count="11">
    <mergeCell ref="A65:D65"/>
    <mergeCell ref="I65:J65"/>
    <mergeCell ref="A66:D66"/>
    <mergeCell ref="I66:J66"/>
    <mergeCell ref="I67:J67"/>
    <mergeCell ref="A1:M1"/>
    <mergeCell ref="A2:M2"/>
    <mergeCell ref="A3:M3"/>
    <mergeCell ref="A4:M4"/>
    <mergeCell ref="A64:D64"/>
    <mergeCell ref="I64:J64"/>
  </mergeCells>
  <printOptions horizontalCentered="1" verticalCentered="1"/>
  <pageMargins left="0.39370078740157483" right="0.39370078740157483" top="0.39370078740157483" bottom="0.39370078740157483" header="0" footer="0"/>
  <pageSetup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N76"/>
  <sheetViews>
    <sheetView tabSelected="1" view="pageBreakPreview" zoomScale="115" zoomScaleNormal="115" zoomScaleSheetLayoutView="115" workbookViewId="0">
      <selection activeCell="Q3" sqref="Q3"/>
    </sheetView>
  </sheetViews>
  <sheetFormatPr baseColWidth="10" defaultRowHeight="12.75"/>
  <cols>
    <col min="1" max="1" width="3.42578125" style="8" customWidth="1"/>
    <col min="2" max="2" width="7.7109375" style="38" customWidth="1"/>
    <col min="3" max="3" width="47.5703125" style="39" customWidth="1"/>
    <col min="4" max="4" width="13" style="39" customWidth="1"/>
    <col min="5" max="5" width="21.42578125" style="8" bestFit="1" customWidth="1"/>
    <col min="6" max="6" width="15.7109375" style="8" hidden="1" customWidth="1"/>
    <col min="7" max="7" width="10.28515625" style="8" hidden="1" customWidth="1"/>
    <col min="8" max="8" width="6.7109375" style="8" hidden="1" customWidth="1"/>
    <col min="9" max="9" width="6.7109375" style="8" customWidth="1"/>
    <col min="10" max="10" width="18.42578125" style="8" hidden="1" customWidth="1"/>
    <col min="11" max="11" width="3.85546875" style="8" customWidth="1"/>
    <col min="12" max="12" width="11.42578125" style="8"/>
    <col min="13" max="13" width="14.7109375" style="8" bestFit="1" customWidth="1"/>
    <col min="14" max="14" width="16.7109375" style="8" bestFit="1" customWidth="1"/>
    <col min="15" max="251" width="11.42578125" style="8"/>
    <col min="252" max="253" width="6.5703125" style="8" customWidth="1"/>
    <col min="254" max="254" width="55.5703125" style="8" customWidth="1"/>
    <col min="255" max="255" width="3.5703125" style="8" customWidth="1"/>
    <col min="256" max="256" width="18.5703125" style="8" customWidth="1"/>
    <col min="257" max="259" width="0" style="8" hidden="1" customWidth="1"/>
    <col min="260" max="260" width="6.7109375" style="8" customWidth="1"/>
    <col min="261" max="261" width="18.5703125" style="8" customWidth="1"/>
    <col min="262" max="262" width="6.7109375" style="8" customWidth="1"/>
    <col min="263" max="507" width="11.42578125" style="8"/>
    <col min="508" max="509" width="6.5703125" style="8" customWidth="1"/>
    <col min="510" max="510" width="55.5703125" style="8" customWidth="1"/>
    <col min="511" max="511" width="3.5703125" style="8" customWidth="1"/>
    <col min="512" max="512" width="18.5703125" style="8" customWidth="1"/>
    <col min="513" max="515" width="0" style="8" hidden="1" customWidth="1"/>
    <col min="516" max="516" width="6.7109375" style="8" customWidth="1"/>
    <col min="517" max="517" width="18.5703125" style="8" customWidth="1"/>
    <col min="518" max="518" width="6.7109375" style="8" customWidth="1"/>
    <col min="519" max="763" width="11.42578125" style="8"/>
    <col min="764" max="765" width="6.5703125" style="8" customWidth="1"/>
    <col min="766" max="766" width="55.5703125" style="8" customWidth="1"/>
    <col min="767" max="767" width="3.5703125" style="8" customWidth="1"/>
    <col min="768" max="768" width="18.5703125" style="8" customWidth="1"/>
    <col min="769" max="771" width="0" style="8" hidden="1" customWidth="1"/>
    <col min="772" max="772" width="6.7109375" style="8" customWidth="1"/>
    <col min="773" max="773" width="18.5703125" style="8" customWidth="1"/>
    <col min="774" max="774" width="6.7109375" style="8" customWidth="1"/>
    <col min="775" max="1019" width="11.42578125" style="8"/>
    <col min="1020" max="1021" width="6.5703125" style="8" customWidth="1"/>
    <col min="1022" max="1022" width="55.5703125" style="8" customWidth="1"/>
    <col min="1023" max="1023" width="3.5703125" style="8" customWidth="1"/>
    <col min="1024" max="1024" width="18.5703125" style="8" customWidth="1"/>
    <col min="1025" max="1027" width="0" style="8" hidden="1" customWidth="1"/>
    <col min="1028" max="1028" width="6.7109375" style="8" customWidth="1"/>
    <col min="1029" max="1029" width="18.5703125" style="8" customWidth="1"/>
    <col min="1030" max="1030" width="6.7109375" style="8" customWidth="1"/>
    <col min="1031" max="1275" width="11.42578125" style="8"/>
    <col min="1276" max="1277" width="6.5703125" style="8" customWidth="1"/>
    <col min="1278" max="1278" width="55.5703125" style="8" customWidth="1"/>
    <col min="1279" max="1279" width="3.5703125" style="8" customWidth="1"/>
    <col min="1280" max="1280" width="18.5703125" style="8" customWidth="1"/>
    <col min="1281" max="1283" width="0" style="8" hidden="1" customWidth="1"/>
    <col min="1284" max="1284" width="6.7109375" style="8" customWidth="1"/>
    <col min="1285" max="1285" width="18.5703125" style="8" customWidth="1"/>
    <col min="1286" max="1286" width="6.7109375" style="8" customWidth="1"/>
    <col min="1287" max="1531" width="11.42578125" style="8"/>
    <col min="1532" max="1533" width="6.5703125" style="8" customWidth="1"/>
    <col min="1534" max="1534" width="55.5703125" style="8" customWidth="1"/>
    <col min="1535" max="1535" width="3.5703125" style="8" customWidth="1"/>
    <col min="1536" max="1536" width="18.5703125" style="8" customWidth="1"/>
    <col min="1537" max="1539" width="0" style="8" hidden="1" customWidth="1"/>
    <col min="1540" max="1540" width="6.7109375" style="8" customWidth="1"/>
    <col min="1541" max="1541" width="18.5703125" style="8" customWidth="1"/>
    <col min="1542" max="1542" width="6.7109375" style="8" customWidth="1"/>
    <col min="1543" max="1787" width="11.42578125" style="8"/>
    <col min="1788" max="1789" width="6.5703125" style="8" customWidth="1"/>
    <col min="1790" max="1790" width="55.5703125" style="8" customWidth="1"/>
    <col min="1791" max="1791" width="3.5703125" style="8" customWidth="1"/>
    <col min="1792" max="1792" width="18.5703125" style="8" customWidth="1"/>
    <col min="1793" max="1795" width="0" style="8" hidden="1" customWidth="1"/>
    <col min="1796" max="1796" width="6.7109375" style="8" customWidth="1"/>
    <col min="1797" max="1797" width="18.5703125" style="8" customWidth="1"/>
    <col min="1798" max="1798" width="6.7109375" style="8" customWidth="1"/>
    <col min="1799" max="2043" width="11.42578125" style="8"/>
    <col min="2044" max="2045" width="6.5703125" style="8" customWidth="1"/>
    <col min="2046" max="2046" width="55.5703125" style="8" customWidth="1"/>
    <col min="2047" max="2047" width="3.5703125" style="8" customWidth="1"/>
    <col min="2048" max="2048" width="18.5703125" style="8" customWidth="1"/>
    <col min="2049" max="2051" width="0" style="8" hidden="1" customWidth="1"/>
    <col min="2052" max="2052" width="6.7109375" style="8" customWidth="1"/>
    <col min="2053" max="2053" width="18.5703125" style="8" customWidth="1"/>
    <col min="2054" max="2054" width="6.7109375" style="8" customWidth="1"/>
    <col min="2055" max="2299" width="11.42578125" style="8"/>
    <col min="2300" max="2301" width="6.5703125" style="8" customWidth="1"/>
    <col min="2302" max="2302" width="55.5703125" style="8" customWidth="1"/>
    <col min="2303" max="2303" width="3.5703125" style="8" customWidth="1"/>
    <col min="2304" max="2304" width="18.5703125" style="8" customWidth="1"/>
    <col min="2305" max="2307" width="0" style="8" hidden="1" customWidth="1"/>
    <col min="2308" max="2308" width="6.7109375" style="8" customWidth="1"/>
    <col min="2309" max="2309" width="18.5703125" style="8" customWidth="1"/>
    <col min="2310" max="2310" width="6.7109375" style="8" customWidth="1"/>
    <col min="2311" max="2555" width="11.42578125" style="8"/>
    <col min="2556" max="2557" width="6.5703125" style="8" customWidth="1"/>
    <col min="2558" max="2558" width="55.5703125" style="8" customWidth="1"/>
    <col min="2559" max="2559" width="3.5703125" style="8" customWidth="1"/>
    <col min="2560" max="2560" width="18.5703125" style="8" customWidth="1"/>
    <col min="2561" max="2563" width="0" style="8" hidden="1" customWidth="1"/>
    <col min="2564" max="2564" width="6.7109375" style="8" customWidth="1"/>
    <col min="2565" max="2565" width="18.5703125" style="8" customWidth="1"/>
    <col min="2566" max="2566" width="6.7109375" style="8" customWidth="1"/>
    <col min="2567" max="2811" width="11.42578125" style="8"/>
    <col min="2812" max="2813" width="6.5703125" style="8" customWidth="1"/>
    <col min="2814" max="2814" width="55.5703125" style="8" customWidth="1"/>
    <col min="2815" max="2815" width="3.5703125" style="8" customWidth="1"/>
    <col min="2816" max="2816" width="18.5703125" style="8" customWidth="1"/>
    <col min="2817" max="2819" width="0" style="8" hidden="1" customWidth="1"/>
    <col min="2820" max="2820" width="6.7109375" style="8" customWidth="1"/>
    <col min="2821" max="2821" width="18.5703125" style="8" customWidth="1"/>
    <col min="2822" max="2822" width="6.7109375" style="8" customWidth="1"/>
    <col min="2823" max="3067" width="11.42578125" style="8"/>
    <col min="3068" max="3069" width="6.5703125" style="8" customWidth="1"/>
    <col min="3070" max="3070" width="55.5703125" style="8" customWidth="1"/>
    <col min="3071" max="3071" width="3.5703125" style="8" customWidth="1"/>
    <col min="3072" max="3072" width="18.5703125" style="8" customWidth="1"/>
    <col min="3073" max="3075" width="0" style="8" hidden="1" customWidth="1"/>
    <col min="3076" max="3076" width="6.7109375" style="8" customWidth="1"/>
    <col min="3077" max="3077" width="18.5703125" style="8" customWidth="1"/>
    <col min="3078" max="3078" width="6.7109375" style="8" customWidth="1"/>
    <col min="3079" max="3323" width="11.42578125" style="8"/>
    <col min="3324" max="3325" width="6.5703125" style="8" customWidth="1"/>
    <col min="3326" max="3326" width="55.5703125" style="8" customWidth="1"/>
    <col min="3327" max="3327" width="3.5703125" style="8" customWidth="1"/>
    <col min="3328" max="3328" width="18.5703125" style="8" customWidth="1"/>
    <col min="3329" max="3331" width="0" style="8" hidden="1" customWidth="1"/>
    <col min="3332" max="3332" width="6.7109375" style="8" customWidth="1"/>
    <col min="3333" max="3333" width="18.5703125" style="8" customWidth="1"/>
    <col min="3334" max="3334" width="6.7109375" style="8" customWidth="1"/>
    <col min="3335" max="3579" width="11.42578125" style="8"/>
    <col min="3580" max="3581" width="6.5703125" style="8" customWidth="1"/>
    <col min="3582" max="3582" width="55.5703125" style="8" customWidth="1"/>
    <col min="3583" max="3583" width="3.5703125" style="8" customWidth="1"/>
    <col min="3584" max="3584" width="18.5703125" style="8" customWidth="1"/>
    <col min="3585" max="3587" width="0" style="8" hidden="1" customWidth="1"/>
    <col min="3588" max="3588" width="6.7109375" style="8" customWidth="1"/>
    <col min="3589" max="3589" width="18.5703125" style="8" customWidth="1"/>
    <col min="3590" max="3590" width="6.7109375" style="8" customWidth="1"/>
    <col min="3591" max="3835" width="11.42578125" style="8"/>
    <col min="3836" max="3837" width="6.5703125" style="8" customWidth="1"/>
    <col min="3838" max="3838" width="55.5703125" style="8" customWidth="1"/>
    <col min="3839" max="3839" width="3.5703125" style="8" customWidth="1"/>
    <col min="3840" max="3840" width="18.5703125" style="8" customWidth="1"/>
    <col min="3841" max="3843" width="0" style="8" hidden="1" customWidth="1"/>
    <col min="3844" max="3844" width="6.7109375" style="8" customWidth="1"/>
    <col min="3845" max="3845" width="18.5703125" style="8" customWidth="1"/>
    <col min="3846" max="3846" width="6.7109375" style="8" customWidth="1"/>
    <col min="3847" max="4091" width="11.42578125" style="8"/>
    <col min="4092" max="4093" width="6.5703125" style="8" customWidth="1"/>
    <col min="4094" max="4094" width="55.5703125" style="8" customWidth="1"/>
    <col min="4095" max="4095" width="3.5703125" style="8" customWidth="1"/>
    <col min="4096" max="4096" width="18.5703125" style="8" customWidth="1"/>
    <col min="4097" max="4099" width="0" style="8" hidden="1" customWidth="1"/>
    <col min="4100" max="4100" width="6.7109375" style="8" customWidth="1"/>
    <col min="4101" max="4101" width="18.5703125" style="8" customWidth="1"/>
    <col min="4102" max="4102" width="6.7109375" style="8" customWidth="1"/>
    <col min="4103" max="4347" width="11.42578125" style="8"/>
    <col min="4348" max="4349" width="6.5703125" style="8" customWidth="1"/>
    <col min="4350" max="4350" width="55.5703125" style="8" customWidth="1"/>
    <col min="4351" max="4351" width="3.5703125" style="8" customWidth="1"/>
    <col min="4352" max="4352" width="18.5703125" style="8" customWidth="1"/>
    <col min="4353" max="4355" width="0" style="8" hidden="1" customWidth="1"/>
    <col min="4356" max="4356" width="6.7109375" style="8" customWidth="1"/>
    <col min="4357" max="4357" width="18.5703125" style="8" customWidth="1"/>
    <col min="4358" max="4358" width="6.7109375" style="8" customWidth="1"/>
    <col min="4359" max="4603" width="11.42578125" style="8"/>
    <col min="4604" max="4605" width="6.5703125" style="8" customWidth="1"/>
    <col min="4606" max="4606" width="55.5703125" style="8" customWidth="1"/>
    <col min="4607" max="4607" width="3.5703125" style="8" customWidth="1"/>
    <col min="4608" max="4608" width="18.5703125" style="8" customWidth="1"/>
    <col min="4609" max="4611" width="0" style="8" hidden="1" customWidth="1"/>
    <col min="4612" max="4612" width="6.7109375" style="8" customWidth="1"/>
    <col min="4613" max="4613" width="18.5703125" style="8" customWidth="1"/>
    <col min="4614" max="4614" width="6.7109375" style="8" customWidth="1"/>
    <col min="4615" max="4859" width="11.42578125" style="8"/>
    <col min="4860" max="4861" width="6.5703125" style="8" customWidth="1"/>
    <col min="4862" max="4862" width="55.5703125" style="8" customWidth="1"/>
    <col min="4863" max="4863" width="3.5703125" style="8" customWidth="1"/>
    <col min="4864" max="4864" width="18.5703125" style="8" customWidth="1"/>
    <col min="4865" max="4867" width="0" style="8" hidden="1" customWidth="1"/>
    <col min="4868" max="4868" width="6.7109375" style="8" customWidth="1"/>
    <col min="4869" max="4869" width="18.5703125" style="8" customWidth="1"/>
    <col min="4870" max="4870" width="6.7109375" style="8" customWidth="1"/>
    <col min="4871" max="5115" width="11.42578125" style="8"/>
    <col min="5116" max="5117" width="6.5703125" style="8" customWidth="1"/>
    <col min="5118" max="5118" width="55.5703125" style="8" customWidth="1"/>
    <col min="5119" max="5119" width="3.5703125" style="8" customWidth="1"/>
    <col min="5120" max="5120" width="18.5703125" style="8" customWidth="1"/>
    <col min="5121" max="5123" width="0" style="8" hidden="1" customWidth="1"/>
    <col min="5124" max="5124" width="6.7109375" style="8" customWidth="1"/>
    <col min="5125" max="5125" width="18.5703125" style="8" customWidth="1"/>
    <col min="5126" max="5126" width="6.7109375" style="8" customWidth="1"/>
    <col min="5127" max="5371" width="11.42578125" style="8"/>
    <col min="5372" max="5373" width="6.5703125" style="8" customWidth="1"/>
    <col min="5374" max="5374" width="55.5703125" style="8" customWidth="1"/>
    <col min="5375" max="5375" width="3.5703125" style="8" customWidth="1"/>
    <col min="5376" max="5376" width="18.5703125" style="8" customWidth="1"/>
    <col min="5377" max="5379" width="0" style="8" hidden="1" customWidth="1"/>
    <col min="5380" max="5380" width="6.7109375" style="8" customWidth="1"/>
    <col min="5381" max="5381" width="18.5703125" style="8" customWidth="1"/>
    <col min="5382" max="5382" width="6.7109375" style="8" customWidth="1"/>
    <col min="5383" max="5627" width="11.42578125" style="8"/>
    <col min="5628" max="5629" width="6.5703125" style="8" customWidth="1"/>
    <col min="5630" max="5630" width="55.5703125" style="8" customWidth="1"/>
    <col min="5631" max="5631" width="3.5703125" style="8" customWidth="1"/>
    <col min="5632" max="5632" width="18.5703125" style="8" customWidth="1"/>
    <col min="5633" max="5635" width="0" style="8" hidden="1" customWidth="1"/>
    <col min="5636" max="5636" width="6.7109375" style="8" customWidth="1"/>
    <col min="5637" max="5637" width="18.5703125" style="8" customWidth="1"/>
    <col min="5638" max="5638" width="6.7109375" style="8" customWidth="1"/>
    <col min="5639" max="5883" width="11.42578125" style="8"/>
    <col min="5884" max="5885" width="6.5703125" style="8" customWidth="1"/>
    <col min="5886" max="5886" width="55.5703125" style="8" customWidth="1"/>
    <col min="5887" max="5887" width="3.5703125" style="8" customWidth="1"/>
    <col min="5888" max="5888" width="18.5703125" style="8" customWidth="1"/>
    <col min="5889" max="5891" width="0" style="8" hidden="1" customWidth="1"/>
    <col min="5892" max="5892" width="6.7109375" style="8" customWidth="1"/>
    <col min="5893" max="5893" width="18.5703125" style="8" customWidth="1"/>
    <col min="5894" max="5894" width="6.7109375" style="8" customWidth="1"/>
    <col min="5895" max="6139" width="11.42578125" style="8"/>
    <col min="6140" max="6141" width="6.5703125" style="8" customWidth="1"/>
    <col min="6142" max="6142" width="55.5703125" style="8" customWidth="1"/>
    <col min="6143" max="6143" width="3.5703125" style="8" customWidth="1"/>
    <col min="6144" max="6144" width="18.5703125" style="8" customWidth="1"/>
    <col min="6145" max="6147" width="0" style="8" hidden="1" customWidth="1"/>
    <col min="6148" max="6148" width="6.7109375" style="8" customWidth="1"/>
    <col min="6149" max="6149" width="18.5703125" style="8" customWidth="1"/>
    <col min="6150" max="6150" width="6.7109375" style="8" customWidth="1"/>
    <col min="6151" max="6395" width="11.42578125" style="8"/>
    <col min="6396" max="6397" width="6.5703125" style="8" customWidth="1"/>
    <col min="6398" max="6398" width="55.5703125" style="8" customWidth="1"/>
    <col min="6399" max="6399" width="3.5703125" style="8" customWidth="1"/>
    <col min="6400" max="6400" width="18.5703125" style="8" customWidth="1"/>
    <col min="6401" max="6403" width="0" style="8" hidden="1" customWidth="1"/>
    <col min="6404" max="6404" width="6.7109375" style="8" customWidth="1"/>
    <col min="6405" max="6405" width="18.5703125" style="8" customWidth="1"/>
    <col min="6406" max="6406" width="6.7109375" style="8" customWidth="1"/>
    <col min="6407" max="6651" width="11.42578125" style="8"/>
    <col min="6652" max="6653" width="6.5703125" style="8" customWidth="1"/>
    <col min="6654" max="6654" width="55.5703125" style="8" customWidth="1"/>
    <col min="6655" max="6655" width="3.5703125" style="8" customWidth="1"/>
    <col min="6656" max="6656" width="18.5703125" style="8" customWidth="1"/>
    <col min="6657" max="6659" width="0" style="8" hidden="1" customWidth="1"/>
    <col min="6660" max="6660" width="6.7109375" style="8" customWidth="1"/>
    <col min="6661" max="6661" width="18.5703125" style="8" customWidth="1"/>
    <col min="6662" max="6662" width="6.7109375" style="8" customWidth="1"/>
    <col min="6663" max="6907" width="11.42578125" style="8"/>
    <col min="6908" max="6909" width="6.5703125" style="8" customWidth="1"/>
    <col min="6910" max="6910" width="55.5703125" style="8" customWidth="1"/>
    <col min="6911" max="6911" width="3.5703125" style="8" customWidth="1"/>
    <col min="6912" max="6912" width="18.5703125" style="8" customWidth="1"/>
    <col min="6913" max="6915" width="0" style="8" hidden="1" customWidth="1"/>
    <col min="6916" max="6916" width="6.7109375" style="8" customWidth="1"/>
    <col min="6917" max="6917" width="18.5703125" style="8" customWidth="1"/>
    <col min="6918" max="6918" width="6.7109375" style="8" customWidth="1"/>
    <col min="6919" max="7163" width="11.42578125" style="8"/>
    <col min="7164" max="7165" width="6.5703125" style="8" customWidth="1"/>
    <col min="7166" max="7166" width="55.5703125" style="8" customWidth="1"/>
    <col min="7167" max="7167" width="3.5703125" style="8" customWidth="1"/>
    <col min="7168" max="7168" width="18.5703125" style="8" customWidth="1"/>
    <col min="7169" max="7171" width="0" style="8" hidden="1" customWidth="1"/>
    <col min="7172" max="7172" width="6.7109375" style="8" customWidth="1"/>
    <col min="7173" max="7173" width="18.5703125" style="8" customWidth="1"/>
    <col min="7174" max="7174" width="6.7109375" style="8" customWidth="1"/>
    <col min="7175" max="7419" width="11.42578125" style="8"/>
    <col min="7420" max="7421" width="6.5703125" style="8" customWidth="1"/>
    <col min="7422" max="7422" width="55.5703125" style="8" customWidth="1"/>
    <col min="7423" max="7423" width="3.5703125" style="8" customWidth="1"/>
    <col min="7424" max="7424" width="18.5703125" style="8" customWidth="1"/>
    <col min="7425" max="7427" width="0" style="8" hidden="1" customWidth="1"/>
    <col min="7428" max="7428" width="6.7109375" style="8" customWidth="1"/>
    <col min="7429" max="7429" width="18.5703125" style="8" customWidth="1"/>
    <col min="7430" max="7430" width="6.7109375" style="8" customWidth="1"/>
    <col min="7431" max="7675" width="11.42578125" style="8"/>
    <col min="7676" max="7677" width="6.5703125" style="8" customWidth="1"/>
    <col min="7678" max="7678" width="55.5703125" style="8" customWidth="1"/>
    <col min="7679" max="7679" width="3.5703125" style="8" customWidth="1"/>
    <col min="7680" max="7680" width="18.5703125" style="8" customWidth="1"/>
    <col min="7681" max="7683" width="0" style="8" hidden="1" customWidth="1"/>
    <col min="7684" max="7684" width="6.7109375" style="8" customWidth="1"/>
    <col min="7685" max="7685" width="18.5703125" style="8" customWidth="1"/>
    <col min="7686" max="7686" width="6.7109375" style="8" customWidth="1"/>
    <col min="7687" max="7931" width="11.42578125" style="8"/>
    <col min="7932" max="7933" width="6.5703125" style="8" customWidth="1"/>
    <col min="7934" max="7934" width="55.5703125" style="8" customWidth="1"/>
    <col min="7935" max="7935" width="3.5703125" style="8" customWidth="1"/>
    <col min="7936" max="7936" width="18.5703125" style="8" customWidth="1"/>
    <col min="7937" max="7939" width="0" style="8" hidden="1" customWidth="1"/>
    <col min="7940" max="7940" width="6.7109375" style="8" customWidth="1"/>
    <col min="7941" max="7941" width="18.5703125" style="8" customWidth="1"/>
    <col min="7942" max="7942" width="6.7109375" style="8" customWidth="1"/>
    <col min="7943" max="8187" width="11.42578125" style="8"/>
    <col min="8188" max="8189" width="6.5703125" style="8" customWidth="1"/>
    <col min="8190" max="8190" width="55.5703125" style="8" customWidth="1"/>
    <col min="8191" max="8191" width="3.5703125" style="8" customWidth="1"/>
    <col min="8192" max="8192" width="18.5703125" style="8" customWidth="1"/>
    <col min="8193" max="8195" width="0" style="8" hidden="1" customWidth="1"/>
    <col min="8196" max="8196" width="6.7109375" style="8" customWidth="1"/>
    <col min="8197" max="8197" width="18.5703125" style="8" customWidth="1"/>
    <col min="8198" max="8198" width="6.7109375" style="8" customWidth="1"/>
    <col min="8199" max="8443" width="11.42578125" style="8"/>
    <col min="8444" max="8445" width="6.5703125" style="8" customWidth="1"/>
    <col min="8446" max="8446" width="55.5703125" style="8" customWidth="1"/>
    <col min="8447" max="8447" width="3.5703125" style="8" customWidth="1"/>
    <col min="8448" max="8448" width="18.5703125" style="8" customWidth="1"/>
    <col min="8449" max="8451" width="0" style="8" hidden="1" customWidth="1"/>
    <col min="8452" max="8452" width="6.7109375" style="8" customWidth="1"/>
    <col min="8453" max="8453" width="18.5703125" style="8" customWidth="1"/>
    <col min="8454" max="8454" width="6.7109375" style="8" customWidth="1"/>
    <col min="8455" max="8699" width="11.42578125" style="8"/>
    <col min="8700" max="8701" width="6.5703125" style="8" customWidth="1"/>
    <col min="8702" max="8702" width="55.5703125" style="8" customWidth="1"/>
    <col min="8703" max="8703" width="3.5703125" style="8" customWidth="1"/>
    <col min="8704" max="8704" width="18.5703125" style="8" customWidth="1"/>
    <col min="8705" max="8707" width="0" style="8" hidden="1" customWidth="1"/>
    <col min="8708" max="8708" width="6.7109375" style="8" customWidth="1"/>
    <col min="8709" max="8709" width="18.5703125" style="8" customWidth="1"/>
    <col min="8710" max="8710" width="6.7109375" style="8" customWidth="1"/>
    <col min="8711" max="8955" width="11.42578125" style="8"/>
    <col min="8956" max="8957" width="6.5703125" style="8" customWidth="1"/>
    <col min="8958" max="8958" width="55.5703125" style="8" customWidth="1"/>
    <col min="8959" max="8959" width="3.5703125" style="8" customWidth="1"/>
    <col min="8960" max="8960" width="18.5703125" style="8" customWidth="1"/>
    <col min="8961" max="8963" width="0" style="8" hidden="1" customWidth="1"/>
    <col min="8964" max="8964" width="6.7109375" style="8" customWidth="1"/>
    <col min="8965" max="8965" width="18.5703125" style="8" customWidth="1"/>
    <col min="8966" max="8966" width="6.7109375" style="8" customWidth="1"/>
    <col min="8967" max="9211" width="11.42578125" style="8"/>
    <col min="9212" max="9213" width="6.5703125" style="8" customWidth="1"/>
    <col min="9214" max="9214" width="55.5703125" style="8" customWidth="1"/>
    <col min="9215" max="9215" width="3.5703125" style="8" customWidth="1"/>
    <col min="9216" max="9216" width="18.5703125" style="8" customWidth="1"/>
    <col min="9217" max="9219" width="0" style="8" hidden="1" customWidth="1"/>
    <col min="9220" max="9220" width="6.7109375" style="8" customWidth="1"/>
    <col min="9221" max="9221" width="18.5703125" style="8" customWidth="1"/>
    <col min="9222" max="9222" width="6.7109375" style="8" customWidth="1"/>
    <col min="9223" max="9467" width="11.42578125" style="8"/>
    <col min="9468" max="9469" width="6.5703125" style="8" customWidth="1"/>
    <col min="9470" max="9470" width="55.5703125" style="8" customWidth="1"/>
    <col min="9471" max="9471" width="3.5703125" style="8" customWidth="1"/>
    <col min="9472" max="9472" width="18.5703125" style="8" customWidth="1"/>
    <col min="9473" max="9475" width="0" style="8" hidden="1" customWidth="1"/>
    <col min="9476" max="9476" width="6.7109375" style="8" customWidth="1"/>
    <col min="9477" max="9477" width="18.5703125" style="8" customWidth="1"/>
    <col min="9478" max="9478" width="6.7109375" style="8" customWidth="1"/>
    <col min="9479" max="9723" width="11.42578125" style="8"/>
    <col min="9724" max="9725" width="6.5703125" style="8" customWidth="1"/>
    <col min="9726" max="9726" width="55.5703125" style="8" customWidth="1"/>
    <col min="9727" max="9727" width="3.5703125" style="8" customWidth="1"/>
    <col min="9728" max="9728" width="18.5703125" style="8" customWidth="1"/>
    <col min="9729" max="9731" width="0" style="8" hidden="1" customWidth="1"/>
    <col min="9732" max="9732" width="6.7109375" style="8" customWidth="1"/>
    <col min="9733" max="9733" width="18.5703125" style="8" customWidth="1"/>
    <col min="9734" max="9734" width="6.7109375" style="8" customWidth="1"/>
    <col min="9735" max="9979" width="11.42578125" style="8"/>
    <col min="9980" max="9981" width="6.5703125" style="8" customWidth="1"/>
    <col min="9982" max="9982" width="55.5703125" style="8" customWidth="1"/>
    <col min="9983" max="9983" width="3.5703125" style="8" customWidth="1"/>
    <col min="9984" max="9984" width="18.5703125" style="8" customWidth="1"/>
    <col min="9985" max="9987" width="0" style="8" hidden="1" customWidth="1"/>
    <col min="9988" max="9988" width="6.7109375" style="8" customWidth="1"/>
    <col min="9989" max="9989" width="18.5703125" style="8" customWidth="1"/>
    <col min="9990" max="9990" width="6.7109375" style="8" customWidth="1"/>
    <col min="9991" max="10235" width="11.42578125" style="8"/>
    <col min="10236" max="10237" width="6.5703125" style="8" customWidth="1"/>
    <col min="10238" max="10238" width="55.5703125" style="8" customWidth="1"/>
    <col min="10239" max="10239" width="3.5703125" style="8" customWidth="1"/>
    <col min="10240" max="10240" width="18.5703125" style="8" customWidth="1"/>
    <col min="10241" max="10243" width="0" style="8" hidden="1" customWidth="1"/>
    <col min="10244" max="10244" width="6.7109375" style="8" customWidth="1"/>
    <col min="10245" max="10245" width="18.5703125" style="8" customWidth="1"/>
    <col min="10246" max="10246" width="6.7109375" style="8" customWidth="1"/>
    <col min="10247" max="10491" width="11.42578125" style="8"/>
    <col min="10492" max="10493" width="6.5703125" style="8" customWidth="1"/>
    <col min="10494" max="10494" width="55.5703125" style="8" customWidth="1"/>
    <col min="10495" max="10495" width="3.5703125" style="8" customWidth="1"/>
    <col min="10496" max="10496" width="18.5703125" style="8" customWidth="1"/>
    <col min="10497" max="10499" width="0" style="8" hidden="1" customWidth="1"/>
    <col min="10500" max="10500" width="6.7109375" style="8" customWidth="1"/>
    <col min="10501" max="10501" width="18.5703125" style="8" customWidth="1"/>
    <col min="10502" max="10502" width="6.7109375" style="8" customWidth="1"/>
    <col min="10503" max="10747" width="11.42578125" style="8"/>
    <col min="10748" max="10749" width="6.5703125" style="8" customWidth="1"/>
    <col min="10750" max="10750" width="55.5703125" style="8" customWidth="1"/>
    <col min="10751" max="10751" width="3.5703125" style="8" customWidth="1"/>
    <col min="10752" max="10752" width="18.5703125" style="8" customWidth="1"/>
    <col min="10753" max="10755" width="0" style="8" hidden="1" customWidth="1"/>
    <col min="10756" max="10756" width="6.7109375" style="8" customWidth="1"/>
    <col min="10757" max="10757" width="18.5703125" style="8" customWidth="1"/>
    <col min="10758" max="10758" width="6.7109375" style="8" customWidth="1"/>
    <col min="10759" max="11003" width="11.42578125" style="8"/>
    <col min="11004" max="11005" width="6.5703125" style="8" customWidth="1"/>
    <col min="11006" max="11006" width="55.5703125" style="8" customWidth="1"/>
    <col min="11007" max="11007" width="3.5703125" style="8" customWidth="1"/>
    <col min="11008" max="11008" width="18.5703125" style="8" customWidth="1"/>
    <col min="11009" max="11011" width="0" style="8" hidden="1" customWidth="1"/>
    <col min="11012" max="11012" width="6.7109375" style="8" customWidth="1"/>
    <col min="11013" max="11013" width="18.5703125" style="8" customWidth="1"/>
    <col min="11014" max="11014" width="6.7109375" style="8" customWidth="1"/>
    <col min="11015" max="11259" width="11.42578125" style="8"/>
    <col min="11260" max="11261" width="6.5703125" style="8" customWidth="1"/>
    <col min="11262" max="11262" width="55.5703125" style="8" customWidth="1"/>
    <col min="11263" max="11263" width="3.5703125" style="8" customWidth="1"/>
    <col min="11264" max="11264" width="18.5703125" style="8" customWidth="1"/>
    <col min="11265" max="11267" width="0" style="8" hidden="1" customWidth="1"/>
    <col min="11268" max="11268" width="6.7109375" style="8" customWidth="1"/>
    <col min="11269" max="11269" width="18.5703125" style="8" customWidth="1"/>
    <col min="11270" max="11270" width="6.7109375" style="8" customWidth="1"/>
    <col min="11271" max="11515" width="11.42578125" style="8"/>
    <col min="11516" max="11517" width="6.5703125" style="8" customWidth="1"/>
    <col min="11518" max="11518" width="55.5703125" style="8" customWidth="1"/>
    <col min="11519" max="11519" width="3.5703125" style="8" customWidth="1"/>
    <col min="11520" max="11520" width="18.5703125" style="8" customWidth="1"/>
    <col min="11521" max="11523" width="0" style="8" hidden="1" customWidth="1"/>
    <col min="11524" max="11524" width="6.7109375" style="8" customWidth="1"/>
    <col min="11525" max="11525" width="18.5703125" style="8" customWidth="1"/>
    <col min="11526" max="11526" width="6.7109375" style="8" customWidth="1"/>
    <col min="11527" max="11771" width="11.42578125" style="8"/>
    <col min="11772" max="11773" width="6.5703125" style="8" customWidth="1"/>
    <col min="11774" max="11774" width="55.5703125" style="8" customWidth="1"/>
    <col min="11775" max="11775" width="3.5703125" style="8" customWidth="1"/>
    <col min="11776" max="11776" width="18.5703125" style="8" customWidth="1"/>
    <col min="11777" max="11779" width="0" style="8" hidden="1" customWidth="1"/>
    <col min="11780" max="11780" width="6.7109375" style="8" customWidth="1"/>
    <col min="11781" max="11781" width="18.5703125" style="8" customWidth="1"/>
    <col min="11782" max="11782" width="6.7109375" style="8" customWidth="1"/>
    <col min="11783" max="12027" width="11.42578125" style="8"/>
    <col min="12028" max="12029" width="6.5703125" style="8" customWidth="1"/>
    <col min="12030" max="12030" width="55.5703125" style="8" customWidth="1"/>
    <col min="12031" max="12031" width="3.5703125" style="8" customWidth="1"/>
    <col min="12032" max="12032" width="18.5703125" style="8" customWidth="1"/>
    <col min="12033" max="12035" width="0" style="8" hidden="1" customWidth="1"/>
    <col min="12036" max="12036" width="6.7109375" style="8" customWidth="1"/>
    <col min="12037" max="12037" width="18.5703125" style="8" customWidth="1"/>
    <col min="12038" max="12038" width="6.7109375" style="8" customWidth="1"/>
    <col min="12039" max="12283" width="11.42578125" style="8"/>
    <col min="12284" max="12285" width="6.5703125" style="8" customWidth="1"/>
    <col min="12286" max="12286" width="55.5703125" style="8" customWidth="1"/>
    <col min="12287" max="12287" width="3.5703125" style="8" customWidth="1"/>
    <col min="12288" max="12288" width="18.5703125" style="8" customWidth="1"/>
    <col min="12289" max="12291" width="0" style="8" hidden="1" customWidth="1"/>
    <col min="12292" max="12292" width="6.7109375" style="8" customWidth="1"/>
    <col min="12293" max="12293" width="18.5703125" style="8" customWidth="1"/>
    <col min="12294" max="12294" width="6.7109375" style="8" customWidth="1"/>
    <col min="12295" max="12539" width="11.42578125" style="8"/>
    <col min="12540" max="12541" width="6.5703125" style="8" customWidth="1"/>
    <col min="12542" max="12542" width="55.5703125" style="8" customWidth="1"/>
    <col min="12543" max="12543" width="3.5703125" style="8" customWidth="1"/>
    <col min="12544" max="12544" width="18.5703125" style="8" customWidth="1"/>
    <col min="12545" max="12547" width="0" style="8" hidden="1" customWidth="1"/>
    <col min="12548" max="12548" width="6.7109375" style="8" customWidth="1"/>
    <col min="12549" max="12549" width="18.5703125" style="8" customWidth="1"/>
    <col min="12550" max="12550" width="6.7109375" style="8" customWidth="1"/>
    <col min="12551" max="12795" width="11.42578125" style="8"/>
    <col min="12796" max="12797" width="6.5703125" style="8" customWidth="1"/>
    <col min="12798" max="12798" width="55.5703125" style="8" customWidth="1"/>
    <col min="12799" max="12799" width="3.5703125" style="8" customWidth="1"/>
    <col min="12800" max="12800" width="18.5703125" style="8" customWidth="1"/>
    <col min="12801" max="12803" width="0" style="8" hidden="1" customWidth="1"/>
    <col min="12804" max="12804" width="6.7109375" style="8" customWidth="1"/>
    <col min="12805" max="12805" width="18.5703125" style="8" customWidth="1"/>
    <col min="12806" max="12806" width="6.7109375" style="8" customWidth="1"/>
    <col min="12807" max="13051" width="11.42578125" style="8"/>
    <col min="13052" max="13053" width="6.5703125" style="8" customWidth="1"/>
    <col min="13054" max="13054" width="55.5703125" style="8" customWidth="1"/>
    <col min="13055" max="13055" width="3.5703125" style="8" customWidth="1"/>
    <col min="13056" max="13056" width="18.5703125" style="8" customWidth="1"/>
    <col min="13057" max="13059" width="0" style="8" hidden="1" customWidth="1"/>
    <col min="13060" max="13060" width="6.7109375" style="8" customWidth="1"/>
    <col min="13061" max="13061" width="18.5703125" style="8" customWidth="1"/>
    <col min="13062" max="13062" width="6.7109375" style="8" customWidth="1"/>
    <col min="13063" max="13307" width="11.42578125" style="8"/>
    <col min="13308" max="13309" width="6.5703125" style="8" customWidth="1"/>
    <col min="13310" max="13310" width="55.5703125" style="8" customWidth="1"/>
    <col min="13311" max="13311" width="3.5703125" style="8" customWidth="1"/>
    <col min="13312" max="13312" width="18.5703125" style="8" customWidth="1"/>
    <col min="13313" max="13315" width="0" style="8" hidden="1" customWidth="1"/>
    <col min="13316" max="13316" width="6.7109375" style="8" customWidth="1"/>
    <col min="13317" max="13317" width="18.5703125" style="8" customWidth="1"/>
    <col min="13318" max="13318" width="6.7109375" style="8" customWidth="1"/>
    <col min="13319" max="13563" width="11.42578125" style="8"/>
    <col min="13564" max="13565" width="6.5703125" style="8" customWidth="1"/>
    <col min="13566" max="13566" width="55.5703125" style="8" customWidth="1"/>
    <col min="13567" max="13567" width="3.5703125" style="8" customWidth="1"/>
    <col min="13568" max="13568" width="18.5703125" style="8" customWidth="1"/>
    <col min="13569" max="13571" width="0" style="8" hidden="1" customWidth="1"/>
    <col min="13572" max="13572" width="6.7109375" style="8" customWidth="1"/>
    <col min="13573" max="13573" width="18.5703125" style="8" customWidth="1"/>
    <col min="13574" max="13574" width="6.7109375" style="8" customWidth="1"/>
    <col min="13575" max="13819" width="11.42578125" style="8"/>
    <col min="13820" max="13821" width="6.5703125" style="8" customWidth="1"/>
    <col min="13822" max="13822" width="55.5703125" style="8" customWidth="1"/>
    <col min="13823" max="13823" width="3.5703125" style="8" customWidth="1"/>
    <col min="13824" max="13824" width="18.5703125" style="8" customWidth="1"/>
    <col min="13825" max="13827" width="0" style="8" hidden="1" customWidth="1"/>
    <col min="13828" max="13828" width="6.7109375" style="8" customWidth="1"/>
    <col min="13829" max="13829" width="18.5703125" style="8" customWidth="1"/>
    <col min="13830" max="13830" width="6.7109375" style="8" customWidth="1"/>
    <col min="13831" max="14075" width="11.42578125" style="8"/>
    <col min="14076" max="14077" width="6.5703125" style="8" customWidth="1"/>
    <col min="14078" max="14078" width="55.5703125" style="8" customWidth="1"/>
    <col min="14079" max="14079" width="3.5703125" style="8" customWidth="1"/>
    <col min="14080" max="14080" width="18.5703125" style="8" customWidth="1"/>
    <col min="14081" max="14083" width="0" style="8" hidden="1" customWidth="1"/>
    <col min="14084" max="14084" width="6.7109375" style="8" customWidth="1"/>
    <col min="14085" max="14085" width="18.5703125" style="8" customWidth="1"/>
    <col min="14086" max="14086" width="6.7109375" style="8" customWidth="1"/>
    <col min="14087" max="14331" width="11.42578125" style="8"/>
    <col min="14332" max="14333" width="6.5703125" style="8" customWidth="1"/>
    <col min="14334" max="14334" width="55.5703125" style="8" customWidth="1"/>
    <col min="14335" max="14335" width="3.5703125" style="8" customWidth="1"/>
    <col min="14336" max="14336" width="18.5703125" style="8" customWidth="1"/>
    <col min="14337" max="14339" width="0" style="8" hidden="1" customWidth="1"/>
    <col min="14340" max="14340" width="6.7109375" style="8" customWidth="1"/>
    <col min="14341" max="14341" width="18.5703125" style="8" customWidth="1"/>
    <col min="14342" max="14342" width="6.7109375" style="8" customWidth="1"/>
    <col min="14343" max="14587" width="11.42578125" style="8"/>
    <col min="14588" max="14589" width="6.5703125" style="8" customWidth="1"/>
    <col min="14590" max="14590" width="55.5703125" style="8" customWidth="1"/>
    <col min="14591" max="14591" width="3.5703125" style="8" customWidth="1"/>
    <col min="14592" max="14592" width="18.5703125" style="8" customWidth="1"/>
    <col min="14593" max="14595" width="0" style="8" hidden="1" customWidth="1"/>
    <col min="14596" max="14596" width="6.7109375" style="8" customWidth="1"/>
    <col min="14597" max="14597" width="18.5703125" style="8" customWidth="1"/>
    <col min="14598" max="14598" width="6.7109375" style="8" customWidth="1"/>
    <col min="14599" max="14843" width="11.42578125" style="8"/>
    <col min="14844" max="14845" width="6.5703125" style="8" customWidth="1"/>
    <col min="14846" max="14846" width="55.5703125" style="8" customWidth="1"/>
    <col min="14847" max="14847" width="3.5703125" style="8" customWidth="1"/>
    <col min="14848" max="14848" width="18.5703125" style="8" customWidth="1"/>
    <col min="14849" max="14851" width="0" style="8" hidden="1" customWidth="1"/>
    <col min="14852" max="14852" width="6.7109375" style="8" customWidth="1"/>
    <col min="14853" max="14853" width="18.5703125" style="8" customWidth="1"/>
    <col min="14854" max="14854" width="6.7109375" style="8" customWidth="1"/>
    <col min="14855" max="15099" width="11.42578125" style="8"/>
    <col min="15100" max="15101" width="6.5703125" style="8" customWidth="1"/>
    <col min="15102" max="15102" width="55.5703125" style="8" customWidth="1"/>
    <col min="15103" max="15103" width="3.5703125" style="8" customWidth="1"/>
    <col min="15104" max="15104" width="18.5703125" style="8" customWidth="1"/>
    <col min="15105" max="15107" width="0" style="8" hidden="1" customWidth="1"/>
    <col min="15108" max="15108" width="6.7109375" style="8" customWidth="1"/>
    <col min="15109" max="15109" width="18.5703125" style="8" customWidth="1"/>
    <col min="15110" max="15110" width="6.7109375" style="8" customWidth="1"/>
    <col min="15111" max="15355" width="11.42578125" style="8"/>
    <col min="15356" max="15357" width="6.5703125" style="8" customWidth="1"/>
    <col min="15358" max="15358" width="55.5703125" style="8" customWidth="1"/>
    <col min="15359" max="15359" width="3.5703125" style="8" customWidth="1"/>
    <col min="15360" max="15360" width="18.5703125" style="8" customWidth="1"/>
    <col min="15361" max="15363" width="0" style="8" hidden="1" customWidth="1"/>
    <col min="15364" max="15364" width="6.7109375" style="8" customWidth="1"/>
    <col min="15365" max="15365" width="18.5703125" style="8" customWidth="1"/>
    <col min="15366" max="15366" width="6.7109375" style="8" customWidth="1"/>
    <col min="15367" max="15611" width="11.42578125" style="8"/>
    <col min="15612" max="15613" width="6.5703125" style="8" customWidth="1"/>
    <col min="15614" max="15614" width="55.5703125" style="8" customWidth="1"/>
    <col min="15615" max="15615" width="3.5703125" style="8" customWidth="1"/>
    <col min="15616" max="15616" width="18.5703125" style="8" customWidth="1"/>
    <col min="15617" max="15619" width="0" style="8" hidden="1" customWidth="1"/>
    <col min="15620" max="15620" width="6.7109375" style="8" customWidth="1"/>
    <col min="15621" max="15621" width="18.5703125" style="8" customWidth="1"/>
    <col min="15622" max="15622" width="6.7109375" style="8" customWidth="1"/>
    <col min="15623" max="15867" width="11.42578125" style="8"/>
    <col min="15868" max="15869" width="6.5703125" style="8" customWidth="1"/>
    <col min="15870" max="15870" width="55.5703125" style="8" customWidth="1"/>
    <col min="15871" max="15871" width="3.5703125" style="8" customWidth="1"/>
    <col min="15872" max="15872" width="18.5703125" style="8" customWidth="1"/>
    <col min="15873" max="15875" width="0" style="8" hidden="1" customWidth="1"/>
    <col min="15876" max="15876" width="6.7109375" style="8" customWidth="1"/>
    <col min="15877" max="15877" width="18.5703125" style="8" customWidth="1"/>
    <col min="15878" max="15878" width="6.7109375" style="8" customWidth="1"/>
    <col min="15879" max="16123" width="11.42578125" style="8"/>
    <col min="16124" max="16125" width="6.5703125" style="8" customWidth="1"/>
    <col min="16126" max="16126" width="55.5703125" style="8" customWidth="1"/>
    <col min="16127" max="16127" width="3.5703125" style="8" customWidth="1"/>
    <col min="16128" max="16128" width="18.5703125" style="8" customWidth="1"/>
    <col min="16129" max="16131" width="0" style="8" hidden="1" customWidth="1"/>
    <col min="16132" max="16132" width="6.7109375" style="8" customWidth="1"/>
    <col min="16133" max="16133" width="18.5703125" style="8" customWidth="1"/>
    <col min="16134" max="16134" width="6.7109375" style="8" customWidth="1"/>
    <col min="16135" max="16384" width="11.42578125" style="8"/>
  </cols>
  <sheetData>
    <row r="1" spans="1:11" s="1" customFormat="1" ht="6.75" customHeight="1">
      <c r="A1" s="336"/>
      <c r="B1" s="337"/>
      <c r="C1" s="337"/>
      <c r="D1" s="337"/>
      <c r="E1" s="337"/>
      <c r="F1" s="337"/>
      <c r="G1" s="337"/>
      <c r="H1" s="337"/>
      <c r="I1" s="337"/>
      <c r="J1" s="337"/>
      <c r="K1" s="338"/>
    </row>
    <row r="2" spans="1:11" s="1" customFormat="1" ht="18" customHeight="1">
      <c r="A2" s="339" t="str">
        <f>+'[1]CGN-2005-001'!B3</f>
        <v>SECRETARÍA DISTRITAL DEL HÁBITAT</v>
      </c>
      <c r="B2" s="340"/>
      <c r="C2" s="340"/>
      <c r="D2" s="340"/>
      <c r="E2" s="340"/>
      <c r="F2" s="340"/>
      <c r="G2" s="340"/>
      <c r="H2" s="340"/>
      <c r="I2" s="340"/>
      <c r="J2" s="340"/>
      <c r="K2" s="341"/>
    </row>
    <row r="3" spans="1:11" s="1" customFormat="1" ht="17.25" customHeight="1">
      <c r="A3" s="339" t="s">
        <v>75</v>
      </c>
      <c r="B3" s="340"/>
      <c r="C3" s="340"/>
      <c r="D3" s="340"/>
      <c r="E3" s="340"/>
      <c r="F3" s="340"/>
      <c r="G3" s="340"/>
      <c r="H3" s="340"/>
      <c r="I3" s="340"/>
      <c r="J3" s="340"/>
      <c r="K3" s="341"/>
    </row>
    <row r="4" spans="1:11" s="1" customFormat="1" ht="15.75" customHeight="1" thickBot="1">
      <c r="A4" s="342" t="s">
        <v>824</v>
      </c>
      <c r="B4" s="343"/>
      <c r="C4" s="343"/>
      <c r="D4" s="343"/>
      <c r="E4" s="343"/>
      <c r="F4" s="343"/>
      <c r="G4" s="343"/>
      <c r="H4" s="343"/>
      <c r="I4" s="343"/>
      <c r="J4" s="343"/>
      <c r="K4" s="344"/>
    </row>
    <row r="5" spans="1:11" s="43" customFormat="1" ht="14.25" customHeight="1">
      <c r="A5" s="225"/>
      <c r="B5" s="226"/>
      <c r="C5" s="227"/>
      <c r="D5" s="227"/>
      <c r="E5" s="228"/>
      <c r="F5" s="229"/>
      <c r="G5" s="229"/>
      <c r="H5" s="230"/>
      <c r="I5" s="231"/>
      <c r="J5" s="228"/>
      <c r="K5" s="232"/>
    </row>
    <row r="6" spans="1:11" s="45" customFormat="1" ht="14.25" customHeight="1">
      <c r="A6" s="233"/>
      <c r="B6" s="227">
        <v>4</v>
      </c>
      <c r="C6" s="227" t="s">
        <v>32</v>
      </c>
      <c r="D6" s="227"/>
      <c r="E6" s="234">
        <f>+E8+E13+E17+E21</f>
        <v>71336919298.48999</v>
      </c>
      <c r="F6" s="235"/>
      <c r="G6" s="235">
        <f>SUM(E6:E6)</f>
        <v>71336919298.48999</v>
      </c>
      <c r="H6" s="235" t="e">
        <f>H9+#REF!+#REF!+#REF!+#REF!+#REF!-#REF!</f>
        <v>#REF!</v>
      </c>
      <c r="I6" s="231"/>
      <c r="J6" s="236">
        <v>11366061</v>
      </c>
      <c r="K6" s="237"/>
    </row>
    <row r="7" spans="1:11" s="45" customFormat="1" ht="14.25" customHeight="1">
      <c r="A7" s="233"/>
      <c r="B7" s="227"/>
      <c r="C7" s="227"/>
      <c r="D7" s="227"/>
      <c r="E7" s="277"/>
      <c r="F7" s="235"/>
      <c r="G7" s="235"/>
      <c r="H7" s="235"/>
      <c r="I7" s="231"/>
      <c r="J7" s="228"/>
      <c r="K7" s="237"/>
    </row>
    <row r="8" spans="1:11" s="43" customFormat="1" ht="14.25" customHeight="1">
      <c r="A8" s="225"/>
      <c r="B8" s="238">
        <v>41</v>
      </c>
      <c r="C8" s="238" t="s">
        <v>33</v>
      </c>
      <c r="D8" s="239"/>
      <c r="E8" s="278">
        <f>+E10+E11</f>
        <v>9320259833.1499996</v>
      </c>
      <c r="F8" s="235"/>
      <c r="G8" s="235"/>
      <c r="H8" s="241"/>
      <c r="I8" s="231"/>
      <c r="J8" s="242">
        <v>11366061</v>
      </c>
      <c r="K8" s="232"/>
    </row>
    <row r="9" spans="1:11" s="45" customFormat="1" ht="14.25" customHeight="1">
      <c r="A9" s="233"/>
      <c r="B9" s="238"/>
      <c r="C9" s="238"/>
      <c r="D9" s="238"/>
      <c r="E9" s="279"/>
      <c r="F9" s="235"/>
      <c r="G9" s="235">
        <f>SUM(E9:E9)</f>
        <v>0</v>
      </c>
      <c r="H9" s="231" t="e">
        <f>+#REF!+H10+#REF!+#REF!-H14</f>
        <v>#REF!</v>
      </c>
      <c r="I9" s="231"/>
      <c r="J9" s="243"/>
      <c r="K9" s="237"/>
    </row>
    <row r="10" spans="1:11" s="43" customFormat="1" ht="15" customHeight="1">
      <c r="A10" s="225"/>
      <c r="B10" s="244">
        <v>4110</v>
      </c>
      <c r="C10" s="244" t="s">
        <v>34</v>
      </c>
      <c r="D10" s="244"/>
      <c r="E10" s="280">
        <v>9320259833.1499996</v>
      </c>
      <c r="F10" s="235"/>
      <c r="G10" s="235">
        <f>SUM(E10:E10)</f>
        <v>9320259833.1499996</v>
      </c>
      <c r="H10" s="246" t="e">
        <f>+E10-#REF!</f>
        <v>#REF!</v>
      </c>
      <c r="I10" s="246"/>
      <c r="J10" s="246">
        <v>11367761</v>
      </c>
      <c r="K10" s="232"/>
    </row>
    <row r="11" spans="1:11" s="43" customFormat="1" ht="3" customHeight="1">
      <c r="A11" s="225"/>
      <c r="B11" s="244"/>
      <c r="C11" s="244"/>
      <c r="D11" s="244"/>
      <c r="E11" s="280"/>
      <c r="F11" s="235"/>
      <c r="G11" s="235"/>
      <c r="H11" s="246"/>
      <c r="I11" s="246"/>
      <c r="J11" s="246"/>
      <c r="K11" s="232"/>
    </row>
    <row r="12" spans="1:11" s="43" customFormat="1" ht="14.25" customHeight="1">
      <c r="A12" s="225"/>
      <c r="B12" s="244"/>
      <c r="C12" s="244"/>
      <c r="D12" s="244"/>
      <c r="E12" s="278"/>
      <c r="F12" s="235"/>
      <c r="G12" s="235"/>
      <c r="H12" s="246"/>
      <c r="I12" s="246"/>
      <c r="J12" s="246"/>
      <c r="K12" s="232"/>
    </row>
    <row r="13" spans="1:11" s="43" customFormat="1" ht="14.25" customHeight="1">
      <c r="A13" s="225"/>
      <c r="B13" s="238">
        <v>47</v>
      </c>
      <c r="C13" s="238" t="s">
        <v>65</v>
      </c>
      <c r="D13" s="244"/>
      <c r="E13" s="278">
        <f>+E14+E15</f>
        <v>59665570522.699997</v>
      </c>
      <c r="F13" s="235"/>
      <c r="G13" s="235"/>
      <c r="H13" s="246"/>
      <c r="I13" s="246"/>
      <c r="J13" s="246"/>
      <c r="K13" s="232"/>
    </row>
    <row r="14" spans="1:11" s="43" customFormat="1" ht="14.25" customHeight="1">
      <c r="A14" s="225"/>
      <c r="B14" s="244">
        <v>4705</v>
      </c>
      <c r="C14" s="244" t="s">
        <v>64</v>
      </c>
      <c r="D14" s="244"/>
      <c r="E14" s="281">
        <v>59633596357.699997</v>
      </c>
      <c r="F14" s="235"/>
      <c r="G14" s="235">
        <f>SUM(E14:E14)</f>
        <v>59633596357.699997</v>
      </c>
      <c r="H14" s="246" t="e">
        <f>+E14-#REF!</f>
        <v>#REF!</v>
      </c>
      <c r="I14" s="246"/>
      <c r="J14" s="246">
        <v>-1700</v>
      </c>
      <c r="K14" s="232"/>
    </row>
    <row r="15" spans="1:11" s="43" customFormat="1" ht="14.25" customHeight="1">
      <c r="A15" s="225"/>
      <c r="B15" s="244">
        <v>4720</v>
      </c>
      <c r="C15" s="244" t="s">
        <v>72</v>
      </c>
      <c r="D15" s="244"/>
      <c r="E15" s="280">
        <v>31974165</v>
      </c>
      <c r="F15" s="235"/>
      <c r="G15" s="235"/>
      <c r="H15" s="246"/>
      <c r="I15" s="246"/>
      <c r="J15" s="246"/>
      <c r="K15" s="232"/>
    </row>
    <row r="16" spans="1:11" s="43" customFormat="1" ht="14.25" hidden="1" customHeight="1">
      <c r="A16" s="225"/>
      <c r="B16" s="244"/>
      <c r="C16" s="244"/>
      <c r="D16" s="244"/>
      <c r="E16" s="280"/>
      <c r="F16" s="235"/>
      <c r="G16" s="235"/>
      <c r="H16" s="246"/>
      <c r="I16" s="246"/>
      <c r="J16" s="246"/>
      <c r="K16" s="232"/>
    </row>
    <row r="17" spans="1:11" s="43" customFormat="1" ht="14.25" hidden="1" customHeight="1">
      <c r="A17" s="225"/>
      <c r="B17" s="238"/>
      <c r="C17" s="238"/>
      <c r="D17" s="244"/>
      <c r="E17" s="278"/>
      <c r="F17" s="235"/>
      <c r="G17" s="235"/>
      <c r="H17" s="246"/>
      <c r="I17" s="246"/>
      <c r="J17" s="246"/>
      <c r="K17" s="232"/>
    </row>
    <row r="18" spans="1:11" s="43" customFormat="1" ht="14.25" hidden="1" customHeight="1">
      <c r="A18" s="225"/>
      <c r="B18" s="244"/>
      <c r="C18" s="244"/>
      <c r="D18" s="244"/>
      <c r="E18" s="280"/>
      <c r="F18" s="235"/>
      <c r="G18" s="235"/>
      <c r="H18" s="246"/>
      <c r="I18" s="246"/>
      <c r="J18" s="246"/>
      <c r="K18" s="232"/>
    </row>
    <row r="19" spans="1:11" s="43" customFormat="1" ht="15" hidden="1">
      <c r="A19" s="225"/>
      <c r="B19" s="244"/>
      <c r="C19" s="244"/>
      <c r="D19" s="248"/>
      <c r="E19" s="280"/>
      <c r="F19" s="235"/>
      <c r="G19" s="235">
        <v>1</v>
      </c>
      <c r="H19" s="241"/>
      <c r="I19" s="241"/>
      <c r="J19" s="249"/>
      <c r="K19" s="232"/>
    </row>
    <row r="20" spans="1:11" s="43" customFormat="1" ht="15">
      <c r="A20" s="225"/>
      <c r="B20" s="244"/>
      <c r="C20" s="244"/>
      <c r="D20" s="248"/>
      <c r="E20" s="280"/>
      <c r="F20" s="235"/>
      <c r="G20" s="235"/>
      <c r="H20" s="241"/>
      <c r="I20" s="241"/>
      <c r="J20" s="249"/>
      <c r="K20" s="232"/>
    </row>
    <row r="21" spans="1:11" s="43" customFormat="1" ht="15">
      <c r="A21" s="225"/>
      <c r="B21" s="238">
        <v>48</v>
      </c>
      <c r="C21" s="244"/>
      <c r="D21" s="248"/>
      <c r="E21" s="278">
        <f>SUM(E22:E23)</f>
        <v>2351088942.6400003</v>
      </c>
      <c r="F21" s="235"/>
      <c r="G21" s="235"/>
      <c r="H21" s="241"/>
      <c r="I21" s="241"/>
      <c r="J21" s="249"/>
      <c r="K21" s="232"/>
    </row>
    <row r="22" spans="1:11" s="43" customFormat="1" ht="15">
      <c r="A22" s="225"/>
      <c r="B22" s="244">
        <v>4808</v>
      </c>
      <c r="C22" s="244" t="s">
        <v>528</v>
      </c>
      <c r="D22" s="248"/>
      <c r="E22" s="280">
        <v>328298578</v>
      </c>
      <c r="F22" s="235"/>
      <c r="G22" s="235"/>
      <c r="H22" s="241"/>
      <c r="I22" s="241"/>
      <c r="J22" s="249"/>
      <c r="K22" s="232"/>
    </row>
    <row r="23" spans="1:11" s="43" customFormat="1" ht="15">
      <c r="A23" s="225"/>
      <c r="B23" s="244">
        <v>4830</v>
      </c>
      <c r="C23" s="244" t="s">
        <v>539</v>
      </c>
      <c r="D23" s="248"/>
      <c r="E23" s="280">
        <v>2022790364.6400001</v>
      </c>
      <c r="F23" s="235"/>
      <c r="G23" s="235"/>
      <c r="H23" s="241"/>
      <c r="I23" s="241"/>
      <c r="J23" s="249"/>
      <c r="K23" s="232"/>
    </row>
    <row r="24" spans="1:11" s="43" customFormat="1" ht="15">
      <c r="A24" s="225"/>
      <c r="B24" s="244"/>
      <c r="C24" s="244"/>
      <c r="D24" s="248"/>
      <c r="E24" s="282"/>
      <c r="F24" s="235"/>
      <c r="G24" s="235"/>
      <c r="H24" s="241"/>
      <c r="I24" s="241"/>
      <c r="J24" s="249"/>
      <c r="K24" s="232"/>
    </row>
    <row r="25" spans="1:11" s="45" customFormat="1" ht="14.25" customHeight="1">
      <c r="A25" s="233"/>
      <c r="B25" s="227">
        <v>5</v>
      </c>
      <c r="C25" s="227" t="s">
        <v>35</v>
      </c>
      <c r="D25" s="227"/>
      <c r="E25" s="283">
        <f>+E27+E38+E45+E49+E55</f>
        <v>72122970717.470001</v>
      </c>
      <c r="F25" s="235"/>
      <c r="G25" s="235"/>
      <c r="H25" s="246"/>
      <c r="I25" s="246"/>
      <c r="J25" s="236">
        <v>117299874</v>
      </c>
      <c r="K25" s="237"/>
    </row>
    <row r="26" spans="1:11" s="45" customFormat="1" ht="14.25" customHeight="1">
      <c r="A26" s="233"/>
      <c r="B26" s="226"/>
      <c r="C26" s="226"/>
      <c r="D26" s="226"/>
      <c r="E26" s="282"/>
      <c r="F26" s="235"/>
      <c r="G26" s="235"/>
      <c r="H26" s="246"/>
      <c r="I26" s="246"/>
      <c r="J26" s="249"/>
      <c r="K26" s="237"/>
    </row>
    <row r="27" spans="1:11" s="45" customFormat="1" ht="14.25" customHeight="1">
      <c r="A27" s="233"/>
      <c r="B27" s="238">
        <v>51</v>
      </c>
      <c r="C27" s="238" t="s">
        <v>81</v>
      </c>
      <c r="D27" s="239"/>
      <c r="E27" s="278">
        <f>+E29+E30+E31+E32+E33+E34+E35+E36</f>
        <v>8565307739.8999996</v>
      </c>
      <c r="F27" s="235"/>
      <c r="G27" s="235"/>
      <c r="H27" s="246"/>
      <c r="I27" s="246"/>
      <c r="J27" s="242">
        <v>13403739</v>
      </c>
      <c r="K27" s="237"/>
    </row>
    <row r="28" spans="1:11" s="45" customFormat="1" ht="14.25" customHeight="1">
      <c r="A28" s="233"/>
      <c r="B28" s="238"/>
      <c r="C28" s="238"/>
      <c r="D28" s="238"/>
      <c r="E28" s="278"/>
      <c r="F28" s="235"/>
      <c r="G28" s="235"/>
      <c r="H28" s="246"/>
      <c r="I28" s="246"/>
      <c r="J28" s="242"/>
      <c r="K28" s="237"/>
    </row>
    <row r="29" spans="1:11" s="43" customFormat="1" ht="14.25" customHeight="1">
      <c r="A29" s="225"/>
      <c r="B29" s="244">
        <v>5101</v>
      </c>
      <c r="C29" s="244" t="s">
        <v>36</v>
      </c>
      <c r="D29" s="244"/>
      <c r="E29" s="280">
        <v>3380791117</v>
      </c>
      <c r="F29" s="235"/>
      <c r="G29" s="235">
        <v>1</v>
      </c>
      <c r="H29" s="250"/>
      <c r="I29" s="250"/>
      <c r="J29" s="246">
        <v>8154777</v>
      </c>
      <c r="K29" s="232"/>
    </row>
    <row r="30" spans="1:11" s="43" customFormat="1" ht="14.25" customHeight="1">
      <c r="A30" s="225"/>
      <c r="B30" s="244">
        <v>5102</v>
      </c>
      <c r="C30" s="244" t="s">
        <v>66</v>
      </c>
      <c r="D30" s="244"/>
      <c r="E30" s="281">
        <v>903356</v>
      </c>
      <c r="F30" s="235"/>
      <c r="G30" s="235"/>
      <c r="H30" s="250"/>
      <c r="I30" s="250"/>
      <c r="J30" s="246"/>
      <c r="K30" s="232"/>
    </row>
    <row r="31" spans="1:11" s="43" customFormat="1" ht="14.25" customHeight="1">
      <c r="A31" s="225"/>
      <c r="B31" s="244">
        <v>5103</v>
      </c>
      <c r="C31" s="244" t="s">
        <v>37</v>
      </c>
      <c r="D31" s="244"/>
      <c r="E31" s="280">
        <v>865300172</v>
      </c>
      <c r="F31" s="235"/>
      <c r="G31" s="235" t="e">
        <f>SUM(#REF!)</f>
        <v>#REF!</v>
      </c>
      <c r="H31" s="246" t="e">
        <f>+#REF!-#REF!</f>
        <v>#REF!</v>
      </c>
      <c r="I31" s="246"/>
      <c r="J31" s="246">
        <v>1427706</v>
      </c>
      <c r="K31" s="232"/>
    </row>
    <row r="32" spans="1:11" s="43" customFormat="1" ht="14.25" customHeight="1">
      <c r="A32" s="225"/>
      <c r="B32" s="244">
        <v>5104</v>
      </c>
      <c r="C32" s="244" t="s">
        <v>38</v>
      </c>
      <c r="D32" s="244"/>
      <c r="E32" s="280">
        <v>180196900</v>
      </c>
      <c r="F32" s="235"/>
      <c r="G32" s="235"/>
      <c r="H32" s="246"/>
      <c r="I32" s="246"/>
      <c r="J32" s="246">
        <v>284090</v>
      </c>
      <c r="K32" s="232"/>
    </row>
    <row r="33" spans="1:13" s="43" customFormat="1" ht="14.25" customHeight="1">
      <c r="A33" s="225"/>
      <c r="B33" s="244">
        <v>5107</v>
      </c>
      <c r="C33" s="244" t="s">
        <v>67</v>
      </c>
      <c r="D33" s="244"/>
      <c r="E33" s="281">
        <v>1660323907.9000001</v>
      </c>
      <c r="F33" s="235"/>
      <c r="G33" s="235"/>
      <c r="H33" s="246"/>
      <c r="I33" s="246"/>
      <c r="J33" s="246"/>
      <c r="K33" s="232"/>
    </row>
    <row r="34" spans="1:13" s="43" customFormat="1" ht="14.25" customHeight="1">
      <c r="A34" s="225"/>
      <c r="B34" s="244">
        <v>5108</v>
      </c>
      <c r="C34" s="244" t="s">
        <v>95</v>
      </c>
      <c r="D34" s="244"/>
      <c r="E34" s="280">
        <v>28329944</v>
      </c>
      <c r="F34" s="235"/>
      <c r="G34" s="235"/>
      <c r="H34" s="246"/>
      <c r="I34" s="246"/>
      <c r="J34" s="246"/>
      <c r="K34" s="232"/>
    </row>
    <row r="35" spans="1:13" s="42" customFormat="1" ht="14.25" customHeight="1">
      <c r="A35" s="251"/>
      <c r="B35" s="244">
        <v>5111</v>
      </c>
      <c r="C35" s="244" t="s">
        <v>39</v>
      </c>
      <c r="D35" s="244"/>
      <c r="E35" s="281">
        <v>2449462343</v>
      </c>
      <c r="F35" s="235"/>
      <c r="G35" s="235" t="e">
        <f>SUM(#REF!)</f>
        <v>#REF!</v>
      </c>
      <c r="H35" s="246" t="e">
        <f>+#REF!-#REF!</f>
        <v>#REF!</v>
      </c>
      <c r="I35" s="246"/>
      <c r="J35" s="246">
        <v>3536416</v>
      </c>
      <c r="K35" s="252"/>
    </row>
    <row r="36" spans="1:13" s="42" customFormat="1" ht="14.25" customHeight="1">
      <c r="A36" s="251"/>
      <c r="B36" s="244">
        <v>5120</v>
      </c>
      <c r="C36" s="244" t="s">
        <v>40</v>
      </c>
      <c r="D36" s="244"/>
      <c r="E36" s="280">
        <v>0</v>
      </c>
      <c r="F36" s="235"/>
      <c r="G36" s="235"/>
      <c r="H36" s="246"/>
      <c r="I36" s="246"/>
      <c r="J36" s="246">
        <v>750</v>
      </c>
      <c r="K36" s="252"/>
    </row>
    <row r="37" spans="1:13" s="45" customFormat="1" ht="14.25" customHeight="1">
      <c r="A37" s="233"/>
      <c r="B37" s="253"/>
      <c r="C37" s="253"/>
      <c r="D37" s="253"/>
      <c r="E37" s="282"/>
      <c r="F37" s="235"/>
      <c r="G37" s="235">
        <f>SUM(E45:E45)</f>
        <v>30192518596.700001</v>
      </c>
      <c r="H37" s="246" t="e">
        <f>+#REF!-#REF!</f>
        <v>#REF!</v>
      </c>
      <c r="I37" s="246"/>
      <c r="J37" s="249"/>
      <c r="K37" s="237"/>
    </row>
    <row r="38" spans="1:13" s="43" customFormat="1" ht="14.25" customHeight="1">
      <c r="A38" s="225"/>
      <c r="B38" s="238">
        <v>53</v>
      </c>
      <c r="C38" s="238" t="s">
        <v>68</v>
      </c>
      <c r="D38" s="239"/>
      <c r="E38" s="278">
        <f>+E39+E40+E41+E43</f>
        <v>27298945038.790001</v>
      </c>
      <c r="F38" s="235"/>
      <c r="G38" s="235"/>
      <c r="H38" s="235"/>
      <c r="I38" s="235"/>
      <c r="J38" s="242">
        <v>41405585</v>
      </c>
      <c r="K38" s="232"/>
    </row>
    <row r="39" spans="1:13" s="43" customFormat="1" ht="14.25" customHeight="1">
      <c r="A39" s="225"/>
      <c r="B39" s="244">
        <v>5347</v>
      </c>
      <c r="C39" s="244" t="s">
        <v>69</v>
      </c>
      <c r="D39" s="238"/>
      <c r="E39" s="281">
        <v>3825225</v>
      </c>
      <c r="F39" s="235"/>
      <c r="G39" s="235"/>
      <c r="H39" s="235"/>
      <c r="I39" s="235"/>
      <c r="J39" s="242"/>
      <c r="K39" s="232"/>
      <c r="M39" s="46"/>
    </row>
    <row r="40" spans="1:13" s="43" customFormat="1" ht="14.25" customHeight="1">
      <c r="A40" s="225"/>
      <c r="B40" s="244">
        <v>5360</v>
      </c>
      <c r="C40" s="244" t="s">
        <v>70</v>
      </c>
      <c r="D40" s="244"/>
      <c r="E40" s="280">
        <v>382862263.79000002</v>
      </c>
      <c r="F40" s="235"/>
      <c r="G40" s="235"/>
      <c r="H40" s="231"/>
      <c r="I40" s="231"/>
      <c r="J40" s="246">
        <v>41405585</v>
      </c>
      <c r="K40" s="232"/>
      <c r="M40" s="47"/>
    </row>
    <row r="41" spans="1:13" s="43" customFormat="1" ht="14.25" customHeight="1">
      <c r="A41" s="225"/>
      <c r="B41" s="244">
        <v>5366</v>
      </c>
      <c r="C41" s="244" t="s">
        <v>71</v>
      </c>
      <c r="D41" s="244"/>
      <c r="E41" s="279">
        <v>338055534</v>
      </c>
      <c r="F41" s="235"/>
      <c r="G41" s="235" t="e">
        <f>SUM(#REF!)</f>
        <v>#REF!</v>
      </c>
      <c r="H41" s="246" t="e">
        <f>+#REF!-#REF!</f>
        <v>#REF!</v>
      </c>
      <c r="I41" s="246"/>
      <c r="J41" s="243"/>
      <c r="K41" s="232"/>
    </row>
    <row r="42" spans="1:13" s="43" customFormat="1" ht="14.25" hidden="1" customHeight="1">
      <c r="A42" s="225"/>
      <c r="B42" s="244"/>
      <c r="C42" s="244"/>
      <c r="D42" s="244"/>
      <c r="E42" s="279"/>
      <c r="F42" s="235"/>
      <c r="G42" s="235"/>
      <c r="H42" s="246"/>
      <c r="I42" s="246"/>
      <c r="J42" s="243"/>
      <c r="K42" s="232"/>
    </row>
    <row r="43" spans="1:13" s="43" customFormat="1" ht="14.25" customHeight="1" thickBot="1">
      <c r="A43" s="254"/>
      <c r="B43" s="255">
        <v>5368</v>
      </c>
      <c r="C43" s="255" t="s">
        <v>84</v>
      </c>
      <c r="D43" s="255"/>
      <c r="E43" s="284">
        <v>26574202016</v>
      </c>
      <c r="F43" s="256"/>
      <c r="G43" s="256"/>
      <c r="H43" s="257"/>
      <c r="I43" s="257"/>
      <c r="J43" s="258"/>
      <c r="K43" s="259"/>
    </row>
    <row r="44" spans="1:13" s="43" customFormat="1" ht="14.25" customHeight="1">
      <c r="A44" s="260"/>
      <c r="B44" s="261"/>
      <c r="C44" s="261"/>
      <c r="D44" s="261"/>
      <c r="E44" s="285"/>
      <c r="F44" s="262"/>
      <c r="G44" s="262"/>
      <c r="H44" s="263"/>
      <c r="I44" s="263"/>
      <c r="J44" s="264"/>
      <c r="K44" s="265"/>
    </row>
    <row r="45" spans="1:13" s="48" customFormat="1" ht="14.25" customHeight="1">
      <c r="A45" s="266"/>
      <c r="B45" s="238">
        <v>55</v>
      </c>
      <c r="C45" s="238" t="s">
        <v>41</v>
      </c>
      <c r="D45" s="239"/>
      <c r="E45" s="286">
        <f>SUM(E47:E47)</f>
        <v>30192518596.700001</v>
      </c>
      <c r="F45" s="268"/>
      <c r="G45" s="235"/>
      <c r="H45" s="241"/>
      <c r="I45" s="241"/>
      <c r="J45" s="269">
        <v>53593609</v>
      </c>
      <c r="K45" s="270"/>
    </row>
    <row r="46" spans="1:13" s="48" customFormat="1" ht="14.25" customHeight="1">
      <c r="A46" s="266"/>
      <c r="B46" s="238"/>
      <c r="C46" s="238"/>
      <c r="D46" s="238"/>
      <c r="E46" s="278"/>
      <c r="F46" s="268"/>
      <c r="G46" s="235"/>
      <c r="H46" s="241"/>
      <c r="I46" s="241"/>
      <c r="J46" s="242"/>
      <c r="K46" s="270"/>
    </row>
    <row r="47" spans="1:13" s="42" customFormat="1" ht="14.25" customHeight="1">
      <c r="A47" s="251"/>
      <c r="B47" s="244">
        <v>5504</v>
      </c>
      <c r="C47" s="244" t="s">
        <v>42</v>
      </c>
      <c r="D47" s="244"/>
      <c r="E47" s="280">
        <v>30192518596.700001</v>
      </c>
      <c r="F47" s="268"/>
      <c r="G47" s="235"/>
      <c r="H47" s="241"/>
      <c r="I47" s="241"/>
      <c r="J47" s="246">
        <v>53593609</v>
      </c>
      <c r="K47" s="252"/>
    </row>
    <row r="48" spans="1:13" s="42" customFormat="1" ht="14.25" customHeight="1">
      <c r="A48" s="251"/>
      <c r="B48" s="244"/>
      <c r="C48" s="244"/>
      <c r="D48" s="244"/>
      <c r="E48" s="280"/>
      <c r="F48" s="268"/>
      <c r="G48" s="235"/>
      <c r="H48" s="241"/>
      <c r="I48" s="241"/>
      <c r="J48" s="271"/>
      <c r="K48" s="252"/>
    </row>
    <row r="49" spans="1:14" s="43" customFormat="1" ht="14.25" customHeight="1">
      <c r="A49" s="225"/>
      <c r="B49" s="238">
        <v>57</v>
      </c>
      <c r="C49" s="238" t="s">
        <v>65</v>
      </c>
      <c r="D49" s="239"/>
      <c r="E49" s="286">
        <f>+E52</f>
        <v>5019160271</v>
      </c>
      <c r="F49" s="235"/>
      <c r="G49" s="235"/>
      <c r="H49" s="241"/>
      <c r="I49" s="231"/>
      <c r="J49" s="269">
        <f>SUM(J51:J53)</f>
        <v>20069353</v>
      </c>
      <c r="K49" s="232"/>
    </row>
    <row r="50" spans="1:14" s="45" customFormat="1" ht="6" customHeight="1">
      <c r="A50" s="233"/>
      <c r="B50" s="238"/>
      <c r="C50" s="238"/>
      <c r="D50" s="238"/>
      <c r="E50" s="279"/>
      <c r="F50" s="235"/>
      <c r="G50" s="235">
        <f>SUM(E50:E50)</f>
        <v>0</v>
      </c>
      <c r="H50" s="231" t="e">
        <f>+#REF!+H52+#REF!+#REF!-#REF!</f>
        <v>#REF!</v>
      </c>
      <c r="I50" s="231"/>
      <c r="J50" s="243"/>
      <c r="K50" s="237"/>
      <c r="M50" s="44"/>
    </row>
    <row r="51" spans="1:14" s="43" customFormat="1" ht="14.25" hidden="1" customHeight="1">
      <c r="A51" s="225"/>
      <c r="B51" s="244"/>
      <c r="C51" s="272"/>
      <c r="D51" s="244"/>
      <c r="E51" s="280"/>
      <c r="F51" s="235"/>
      <c r="G51" s="235">
        <f>SUM(E51:E51)</f>
        <v>0</v>
      </c>
      <c r="H51" s="246" t="e">
        <f>+E51-#REF!</f>
        <v>#REF!</v>
      </c>
      <c r="I51" s="246"/>
      <c r="J51" s="246">
        <v>0</v>
      </c>
      <c r="K51" s="232"/>
    </row>
    <row r="52" spans="1:14" s="43" customFormat="1" ht="14.25" customHeight="1">
      <c r="A52" s="225"/>
      <c r="B52" s="244">
        <v>5720</v>
      </c>
      <c r="C52" s="244" t="s">
        <v>72</v>
      </c>
      <c r="D52" s="244"/>
      <c r="E52" s="280">
        <v>5019160271</v>
      </c>
      <c r="F52" s="235"/>
      <c r="G52" s="235">
        <f>SUM(E52:E52)</f>
        <v>5019160271</v>
      </c>
      <c r="H52" s="246" t="e">
        <f>+E52-#REF!</f>
        <v>#REF!</v>
      </c>
      <c r="I52" s="246"/>
      <c r="J52" s="246">
        <v>20069353</v>
      </c>
      <c r="K52" s="232"/>
    </row>
    <row r="53" spans="1:14" s="43" customFormat="1" ht="14.25" customHeight="1">
      <c r="A53" s="225"/>
      <c r="B53" s="244"/>
      <c r="C53" s="272"/>
      <c r="D53" s="244"/>
      <c r="E53" s="245"/>
      <c r="F53" s="235"/>
      <c r="G53" s="235">
        <f>SUM(E53:E53)</f>
        <v>0</v>
      </c>
      <c r="H53" s="246" t="e">
        <f>+E53-#REF!</f>
        <v>#REF!</v>
      </c>
      <c r="I53" s="246"/>
      <c r="J53" s="246">
        <v>0</v>
      </c>
      <c r="K53" s="232"/>
    </row>
    <row r="54" spans="1:14" s="49" customFormat="1" ht="14.25" customHeight="1">
      <c r="A54" s="251"/>
      <c r="B54" s="244"/>
      <c r="C54" s="271"/>
      <c r="D54" s="271"/>
      <c r="E54" s="273"/>
      <c r="F54" s="271"/>
      <c r="G54" s="271"/>
      <c r="H54" s="274"/>
      <c r="I54" s="274"/>
      <c r="J54" s="271"/>
      <c r="K54" s="252"/>
    </row>
    <row r="55" spans="1:14" s="49" customFormat="1" ht="14.25" customHeight="1">
      <c r="A55" s="251"/>
      <c r="B55" s="238">
        <v>58</v>
      </c>
      <c r="C55" s="238" t="s">
        <v>43</v>
      </c>
      <c r="D55" s="239"/>
      <c r="E55" s="267">
        <f>+E57+E58+E59</f>
        <v>1047039071.08</v>
      </c>
      <c r="F55" s="271"/>
      <c r="G55" s="271"/>
      <c r="H55" s="230"/>
      <c r="I55" s="230"/>
      <c r="J55" s="269">
        <f>SUM(J57:J64)</f>
        <v>17793491</v>
      </c>
      <c r="K55" s="252"/>
    </row>
    <row r="56" spans="1:14" s="49" customFormat="1" ht="10.5" customHeight="1">
      <c r="A56" s="251"/>
      <c r="B56" s="238"/>
      <c r="C56" s="238"/>
      <c r="D56" s="238"/>
      <c r="E56" s="240"/>
      <c r="F56" s="271"/>
      <c r="G56" s="271"/>
      <c r="H56" s="230"/>
      <c r="I56" s="230"/>
      <c r="J56" s="242"/>
      <c r="K56" s="252"/>
      <c r="N56" s="114"/>
    </row>
    <row r="57" spans="1:14" s="49" customFormat="1" ht="14.25" customHeight="1">
      <c r="A57" s="251"/>
      <c r="B57" s="244">
        <v>5802</v>
      </c>
      <c r="C57" s="244" t="s">
        <v>44</v>
      </c>
      <c r="D57" s="244"/>
      <c r="E57" s="245">
        <v>0</v>
      </c>
      <c r="F57" s="271"/>
      <c r="G57" s="271"/>
      <c r="H57" s="271"/>
      <c r="I57" s="271"/>
      <c r="J57" s="246">
        <v>391</v>
      </c>
      <c r="K57" s="252"/>
    </row>
    <row r="58" spans="1:14" s="49" customFormat="1" ht="14.25" customHeight="1">
      <c r="A58" s="251"/>
      <c r="B58" s="244">
        <v>5804</v>
      </c>
      <c r="C58" s="272" t="s">
        <v>73</v>
      </c>
      <c r="D58" s="244"/>
      <c r="E58" s="245">
        <v>1047039071.08</v>
      </c>
      <c r="F58" s="271"/>
      <c r="G58" s="271"/>
      <c r="H58" s="271"/>
      <c r="I58" s="271"/>
      <c r="J58" s="246"/>
      <c r="K58" s="252"/>
    </row>
    <row r="59" spans="1:14" s="49" customFormat="1" ht="14.25" customHeight="1">
      <c r="A59" s="251"/>
      <c r="B59" s="244">
        <v>5890</v>
      </c>
      <c r="C59" s="244" t="s">
        <v>86</v>
      </c>
      <c r="D59" s="244"/>
      <c r="E59" s="247">
        <v>0</v>
      </c>
      <c r="F59" s="271"/>
      <c r="G59" s="271"/>
      <c r="H59" s="271"/>
      <c r="I59" s="271"/>
      <c r="J59" s="246">
        <v>8896550</v>
      </c>
      <c r="K59" s="252"/>
    </row>
    <row r="60" spans="1:14" s="49" customFormat="1" ht="14.25" customHeight="1">
      <c r="A60" s="251"/>
      <c r="B60" s="244"/>
      <c r="C60" s="244"/>
      <c r="D60" s="244"/>
      <c r="E60" s="247"/>
      <c r="F60" s="271"/>
      <c r="G60" s="271"/>
      <c r="H60" s="271"/>
      <c r="I60" s="271"/>
      <c r="J60" s="246"/>
      <c r="K60" s="252"/>
    </row>
    <row r="61" spans="1:14" s="49" customFormat="1" ht="14.25" hidden="1" customHeight="1">
      <c r="A61" s="251"/>
      <c r="B61" s="238">
        <v>59</v>
      </c>
      <c r="C61" s="275" t="s">
        <v>98</v>
      </c>
      <c r="D61" s="244"/>
      <c r="E61" s="247">
        <f>+E62</f>
        <v>0</v>
      </c>
      <c r="F61" s="271"/>
      <c r="G61" s="271"/>
      <c r="H61" s="271"/>
      <c r="I61" s="271"/>
      <c r="J61" s="246"/>
      <c r="K61" s="252"/>
    </row>
    <row r="62" spans="1:14" s="49" customFormat="1" ht="14.25" hidden="1" customHeight="1">
      <c r="A62" s="251"/>
      <c r="B62" s="244">
        <v>5905</v>
      </c>
      <c r="C62" s="275" t="s">
        <v>98</v>
      </c>
      <c r="D62" s="244"/>
      <c r="E62" s="247">
        <v>0</v>
      </c>
      <c r="F62" s="271"/>
      <c r="G62" s="271"/>
      <c r="H62" s="271"/>
      <c r="I62" s="271"/>
      <c r="J62" s="246"/>
      <c r="K62" s="252"/>
    </row>
    <row r="63" spans="1:14" s="49" customFormat="1" ht="14.25" hidden="1" customHeight="1">
      <c r="A63" s="251"/>
      <c r="B63" s="244"/>
      <c r="C63" s="244"/>
      <c r="D63" s="244"/>
      <c r="E63" s="247"/>
      <c r="F63" s="271"/>
      <c r="G63" s="271"/>
      <c r="H63" s="271"/>
      <c r="I63" s="271"/>
      <c r="J63" s="246"/>
      <c r="K63" s="252"/>
    </row>
    <row r="64" spans="1:14" s="49" customFormat="1" ht="14.25" hidden="1" customHeight="1">
      <c r="A64" s="251"/>
      <c r="B64" s="244"/>
      <c r="C64" s="244"/>
      <c r="D64" s="244"/>
      <c r="E64" s="245"/>
      <c r="F64" s="271"/>
      <c r="G64" s="271"/>
      <c r="H64" s="271"/>
      <c r="I64" s="271"/>
      <c r="J64" s="246">
        <v>8896550</v>
      </c>
      <c r="K64" s="252"/>
    </row>
    <row r="65" spans="1:11" s="49" customFormat="1" ht="14.25" customHeight="1">
      <c r="A65" s="251"/>
      <c r="B65" s="244"/>
      <c r="C65" s="271"/>
      <c r="D65" s="271"/>
      <c r="E65" s="273"/>
      <c r="F65" s="271"/>
      <c r="G65" s="271"/>
      <c r="H65" s="271"/>
      <c r="I65" s="271"/>
      <c r="J65" s="271"/>
      <c r="K65" s="252"/>
    </row>
    <row r="66" spans="1:11" s="49" customFormat="1" ht="14.25" customHeight="1" thickBot="1">
      <c r="A66" s="63"/>
      <c r="B66" s="62"/>
      <c r="C66" s="59" t="s">
        <v>45</v>
      </c>
      <c r="D66" s="66"/>
      <c r="E66" s="97">
        <f>+E6-E27-E38-E45-E49-E55</f>
        <v>-786051418.98001301</v>
      </c>
      <c r="F66" s="65"/>
      <c r="G66" s="65"/>
      <c r="H66" s="65"/>
      <c r="I66" s="65"/>
      <c r="J66" s="61">
        <f>J6+J49-J25</f>
        <v>-85864460</v>
      </c>
      <c r="K66" s="64"/>
    </row>
    <row r="67" spans="1:11" s="49" customFormat="1" ht="14.25" customHeight="1" thickTop="1">
      <c r="A67" s="63"/>
      <c r="B67" s="60"/>
      <c r="C67" s="62"/>
      <c r="D67" s="62"/>
      <c r="E67" s="67"/>
      <c r="F67" s="65"/>
      <c r="G67" s="65"/>
      <c r="H67" s="65"/>
      <c r="I67" s="65"/>
      <c r="J67" s="67"/>
      <c r="K67" s="64"/>
    </row>
    <row r="68" spans="1:11" s="49" customFormat="1" ht="14.25" customHeight="1" thickBot="1">
      <c r="A68" s="63"/>
      <c r="B68" s="62"/>
      <c r="C68" s="59"/>
      <c r="D68" s="68"/>
      <c r="E68" s="69"/>
      <c r="F68" s="65"/>
      <c r="G68" s="65"/>
      <c r="H68" s="65"/>
      <c r="I68" s="65"/>
      <c r="J68" s="61">
        <v>0</v>
      </c>
      <c r="K68" s="64"/>
    </row>
    <row r="69" spans="1:11" s="50" customFormat="1" ht="6" customHeight="1" thickTop="1" thickBot="1">
      <c r="A69" s="82"/>
      <c r="B69" s="83"/>
      <c r="C69" s="83"/>
      <c r="D69" s="83"/>
      <c r="E69" s="84"/>
      <c r="F69" s="85"/>
      <c r="G69" s="85"/>
      <c r="H69" s="85"/>
      <c r="I69" s="85"/>
      <c r="J69" s="84"/>
      <c r="K69" s="86"/>
    </row>
    <row r="70" spans="1:11" s="24" customFormat="1" ht="30" customHeight="1">
      <c r="A70" s="88"/>
      <c r="B70" s="70"/>
      <c r="C70" s="71"/>
      <c r="D70" s="71"/>
      <c r="E70" s="72"/>
      <c r="F70" s="71"/>
      <c r="G70" s="72"/>
      <c r="H70" s="72"/>
      <c r="I70" s="72"/>
      <c r="J70" s="72"/>
      <c r="K70" s="73"/>
    </row>
    <row r="71" spans="1:11" s="51" customFormat="1" ht="12.75" customHeight="1">
      <c r="A71" s="349" t="s">
        <v>46</v>
      </c>
      <c r="B71" s="350"/>
      <c r="C71" s="350"/>
      <c r="D71" s="350" t="s">
        <v>46</v>
      </c>
      <c r="E71" s="350"/>
      <c r="F71" s="350"/>
      <c r="G71" s="350"/>
      <c r="H71" s="350"/>
      <c r="I71" s="350"/>
      <c r="J71" s="350"/>
      <c r="K71" s="351"/>
    </row>
    <row r="72" spans="1:11" s="24" customFormat="1" ht="20.100000000000001" customHeight="1">
      <c r="A72" s="352" t="s">
        <v>94</v>
      </c>
      <c r="B72" s="332"/>
      <c r="C72" s="332"/>
      <c r="D72" s="332" t="s">
        <v>88</v>
      </c>
      <c r="E72" s="332"/>
      <c r="F72" s="332"/>
      <c r="G72" s="332"/>
      <c r="H72" s="332"/>
      <c r="I72" s="332"/>
      <c r="J72" s="332"/>
      <c r="K72" s="353"/>
    </row>
    <row r="73" spans="1:11" s="24" customFormat="1" ht="14.25" customHeight="1">
      <c r="A73" s="354" t="s">
        <v>93</v>
      </c>
      <c r="B73" s="355"/>
      <c r="C73" s="355"/>
      <c r="D73" s="356" t="s">
        <v>89</v>
      </c>
      <c r="E73" s="356"/>
      <c r="F73" s="356"/>
      <c r="G73" s="356"/>
      <c r="H73" s="356"/>
      <c r="I73" s="356"/>
      <c r="J73" s="356"/>
      <c r="K73" s="357"/>
    </row>
    <row r="74" spans="1:11" s="24" customFormat="1" ht="14.25" customHeight="1">
      <c r="A74" s="345"/>
      <c r="B74" s="346"/>
      <c r="C74" s="346"/>
      <c r="D74" s="92"/>
      <c r="E74" s="94" t="s">
        <v>90</v>
      </c>
      <c r="F74" s="91" t="s">
        <v>87</v>
      </c>
      <c r="G74" s="91"/>
      <c r="H74" s="91"/>
      <c r="I74" s="91"/>
      <c r="J74" s="91"/>
      <c r="K74" s="93"/>
    </row>
    <row r="75" spans="1:11" s="24" customFormat="1" ht="14.25" customHeight="1">
      <c r="A75" s="74"/>
      <c r="B75" s="75"/>
      <c r="C75" s="76"/>
      <c r="D75" s="347"/>
      <c r="E75" s="347"/>
      <c r="F75" s="347"/>
      <c r="G75" s="347"/>
      <c r="H75" s="347"/>
      <c r="I75" s="347"/>
      <c r="J75" s="347"/>
      <c r="K75" s="348"/>
    </row>
    <row r="76" spans="1:11" s="24" customFormat="1" ht="15.75" thickBot="1">
      <c r="A76" s="77"/>
      <c r="B76" s="78"/>
      <c r="C76" s="78"/>
      <c r="D76" s="79"/>
      <c r="E76" s="80"/>
      <c r="F76" s="80"/>
      <c r="G76" s="79"/>
      <c r="H76" s="79"/>
      <c r="I76" s="79"/>
      <c r="J76" s="79"/>
      <c r="K76" s="81"/>
    </row>
  </sheetData>
  <mergeCells count="12">
    <mergeCell ref="D75:K75"/>
    <mergeCell ref="A71:C71"/>
    <mergeCell ref="D71:K71"/>
    <mergeCell ref="A72:C72"/>
    <mergeCell ref="D72:K72"/>
    <mergeCell ref="A73:C73"/>
    <mergeCell ref="D73:K73"/>
    <mergeCell ref="A1:K1"/>
    <mergeCell ref="A2:K2"/>
    <mergeCell ref="A3:K3"/>
    <mergeCell ref="A4:K4"/>
    <mergeCell ref="A74:C74"/>
  </mergeCells>
  <printOptions horizontalCentered="1" verticalCentered="1"/>
  <pageMargins left="0.39370078740157483" right="0.39370078740157483" top="0.39370078740157483" bottom="0.39370078740157483" header="0" footer="0"/>
  <pageSetup fitToHeight="0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REPORTE</vt:lpstr>
      <vt:lpstr>ESF</vt:lpstr>
      <vt:lpstr>ER</vt:lpstr>
      <vt:lpstr>ER!Área_de_impresión</vt:lpstr>
      <vt:lpstr>ESF!Área_de_impresión</vt:lpstr>
      <vt:lpstr>ER!Títulos_a_imprimir</vt:lpstr>
      <vt:lpstr>ESF!Títulos_a_imprimir</vt:lpstr>
      <vt:lpstr>REPORTE!Títulos_a_imprimir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Brayan Daniel Cristiano Cardenas</cp:lastModifiedBy>
  <cp:lastPrinted>2019-06-26T11:52:06Z</cp:lastPrinted>
  <dcterms:created xsi:type="dcterms:W3CDTF">2018-05-07T22:51:54Z</dcterms:created>
  <dcterms:modified xsi:type="dcterms:W3CDTF">2019-06-26T12:54:09Z</dcterms:modified>
</cp:coreProperties>
</file>